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248" firstSheet="2" activeTab="4"/>
  </bookViews>
  <sheets>
    <sheet name="Conversions" sheetId="1" state="hidden" r:id="rId1"/>
    <sheet name="Conso" sheetId="2" state="hidden" r:id="rId2"/>
    <sheet name="LISEZ-MOI" sheetId="3" r:id="rId3"/>
    <sheet name="onglet_controle" sheetId="4" r:id="rId4"/>
    <sheet name="Contrôle" sheetId="5" r:id="rId5"/>
    <sheet name="Page de garde" sheetId="6" r:id="rId6"/>
    <sheet name="Id_CR_SF" sheetId="7" r:id="rId7"/>
    <sheet name="Liste" sheetId="8" state="hidden" r:id="rId8"/>
    <sheet name="Sommaire" sheetId="9" state="hidden" r:id="rId9"/>
    <sheet name="CRPP" sheetId="10" state="hidden" r:id="rId10"/>
    <sheet name="CRP_SF" sheetId="11" state="hidden" r:id="rId11"/>
    <sheet name="Synthèse_CRP" sheetId="12" state="hidden" r:id="rId12"/>
    <sheet name="EPRD synthétique" sheetId="13" state="hidden" r:id="rId13"/>
    <sheet name="Tableau_Rcc" sheetId="14" state="hidden" r:id="rId14"/>
  </sheets>
  <definedNames>
    <definedName name="__EPNHIDEN___DATEAUTO___ANN0\FINESS_ET">'Page de garde'!$G$28</definedName>
    <definedName name="__EPNHIDEN___DATECPOM___ANN0\_________">'Page de garde'!$D$22</definedName>
    <definedName name="__EPNHIDEN___DATEGENE___ANN0\_________">'Page de garde'!$A$4</definedName>
    <definedName name="_AMO_UniqueIdentifier" hidden="1">"'f12a1878-0813-497e-a051-ad8ef3e654dc'"</definedName>
    <definedName name="_xlfn.FORMULATEXT" hidden="1">#NAME?</definedName>
    <definedName name="_xlfn.IFERROR" hidden="1">#NAME?</definedName>
    <definedName name="_xlfn.SINGLE" hidden="1">#NAME?</definedName>
    <definedName name="AIDE_REPERE1">'LISEZ-MOI'!$C$99</definedName>
    <definedName name="AIDE_REPERE2">'LISEZ-MOI'!$C$103</definedName>
    <definedName name="AIDE_REPERE3">'LISEZ-MOI'!$C$106</definedName>
    <definedName name="AIDE_REPERE4">'LISEZ-MOI'!$C$109</definedName>
    <definedName name="AIDE_REPERE5">'LISEZ-MOI'!$C$114</definedName>
    <definedName name="AIDE_REPERE6">'LISEZ-MOI'!$C$117</definedName>
    <definedName name="AIDE_REPERE7">'LISEZ-MOI'!$C$120</definedName>
    <definedName name="AIDE_REPERE8">'LISEZ-MOI'!$C$124</definedName>
    <definedName name="Cartouche_Finess_ET">'Synthèse_CRP'!$22:$23</definedName>
    <definedName name="Cartouche_ID_CR_SF">'Synthèse_CRP'!$24:$26</definedName>
    <definedName name="categorie">'Liste'!$B$2:$B$4</definedName>
    <definedName name="categorie_Id_CRP_SF" localSheetId="7">'Liste'!$E$2:$E$4</definedName>
    <definedName name="categorie_Id_CRP_SF">'Liste'!$E$2:$E$4</definedName>
    <definedName name="Convention_collective">'Liste'!$C$2:$C$16</definedName>
    <definedName name="CREPNHCPTET__60______ANTANM1\FINESS_ET">'CRPP'!$E$11</definedName>
    <definedName name="CREPNHCPTET__60______ANTANM1\Id_CR_SF_">'CRP_SF'!$E$11</definedName>
    <definedName name="CREPNHCPTET__60______PRDANN0\FINESS_ET">'CRPP'!$F$11</definedName>
    <definedName name="CREPNHCPTET__60______PRDANN0\Id_CR_SF_">'CRP_SF'!$F$11</definedName>
    <definedName name="CREPNHCPTET__60______REAANM2\FINESS_ET">'CRPP'!$D$11</definedName>
    <definedName name="CREPNHCPTET__60______REAANM2\Id_CR_SF_">'CRP_SF'!$D$11</definedName>
    <definedName name="CREPNHCPTET__603_____ANTANM1\FINESS_ET">'CRPP'!$E$128</definedName>
    <definedName name="CREPNHCPTET__603_____ANTANM1\Id_CR_SF_">'CRP_SF'!$E$128</definedName>
    <definedName name="CREPNHCPTET__603_____PRDANN0\FINESS_ET">'CRPP'!$F$128</definedName>
    <definedName name="CREPNHCPTET__603_____PRDANN0\Id_CR_SF_">'CRP_SF'!$F$128</definedName>
    <definedName name="CREPNHCPTET__603_____REAANM2\FINESS_ET">'CRPP'!$D$128</definedName>
    <definedName name="CREPNHCPTET__603_____REAANM2\Id_CR_SF_">'CRP_SF'!$D$128</definedName>
    <definedName name="CREPNHCPTET__609_____ANTANM1\FINESS_ET">'CRPP'!$E$129</definedName>
    <definedName name="CREPNHCPTET__609_____ANTANM1\Id_CR_SF_">'CRP_SF'!$E$129</definedName>
    <definedName name="CREPNHCPTET__609_____PRDANN0\FINESS_ET">'CRPP'!$F$129</definedName>
    <definedName name="CREPNHCPTET__609_____PRDANN0\Id_CR_SF_">'CRP_SF'!$F$129</definedName>
    <definedName name="CREPNHCPTET__609_____REAANM2\FINESS_ET">'CRPP'!$D$129</definedName>
    <definedName name="CREPNHCPTET__609_____REAANM2\Id_CR_SF_">'CRP_SF'!$D$129</definedName>
    <definedName name="CREPNHCPTET__6111____ANTANM1\FINESS_ET">'CRPP'!$E$16</definedName>
    <definedName name="CREPNHCPTET__6111____ANTANM1\Id_CR_SF_">'CRP_SF'!$E$16</definedName>
    <definedName name="CREPNHCPTET__6111____PRDANN0\FINESS_ET">'CRPP'!$F$16</definedName>
    <definedName name="CREPNHCPTET__6111____PRDANN0\Id_CR_SF_">'CRP_SF'!$F$16</definedName>
    <definedName name="CREPNHCPTET__6111____REAANM2\FINESS_ET">'CRPP'!$D$16</definedName>
    <definedName name="CREPNHCPTET__6111____REAANM2\Id_CR_SF_">'CRP_SF'!$D$16</definedName>
    <definedName name="CREPNHCPTET__6112____ANTANM1\FINESS_ET">'CRPP'!$E$17</definedName>
    <definedName name="CREPNHCPTET__6112____ANTANM1\Id_CR_SF_">'CRP_SF'!$E$17</definedName>
    <definedName name="CREPNHCPTET__6112____PRDANN0\FINESS_ET">'CRPP'!$F$17</definedName>
    <definedName name="CREPNHCPTET__6112____PRDANN0\Id_CR_SF_">'CRP_SF'!$F$17</definedName>
    <definedName name="CREPNHCPTET__6112____REAANM2\FINESS_ET">'CRPP'!$D$17</definedName>
    <definedName name="CREPNHCPTET__6112____REAANM2\Id_CR_SF_">'CRP_SF'!$D$17</definedName>
    <definedName name="CREPNHCPTET__6118____ANTANM1\FINESS_ET">'CRPP'!$E$18</definedName>
    <definedName name="CREPNHCPTET__6118____ANTANM1\Id_CR_SF_">'CRP_SF'!$E$18</definedName>
    <definedName name="CREPNHCPTET__6118____PRDANN0\FINESS_ET">'CRPP'!$F$18</definedName>
    <definedName name="CREPNHCPTET__6118____PRDANN0\Id_CR_SF_">'CRP_SF'!$F$18</definedName>
    <definedName name="CREPNHCPTET__6118____REAANM2\FINESS_ET">'CRPP'!$D$18</definedName>
    <definedName name="CREPNHCPTET__6118____REAANM2\Id_CR_SF_">'CRP_SF'!$D$18</definedName>
    <definedName name="CREPNHCPTET__612_____ANTANM1\FINESS_ET">'CRPP'!$E$53</definedName>
    <definedName name="CREPNHCPTET__612_____ANTANM1\Id_CR_SF_">'CRP_SF'!$E$53</definedName>
    <definedName name="CREPNHCPTET__612_____PRDANN0\FINESS_ET">'CRPP'!$F$53</definedName>
    <definedName name="CREPNHCPTET__612_____PRDANN0\Id_CR_SF_">'CRP_SF'!$F$53</definedName>
    <definedName name="CREPNHCPTET__612_____REAANM2\FINESS_ET">'CRPP'!$D$53</definedName>
    <definedName name="CREPNHCPTET__612_____REAANM2\Id_CR_SF_">'CRP_SF'!$D$53</definedName>
    <definedName name="CREPNHCPTET__613_____ANTANM1\FINESS_ET">'CRPP'!$E$54</definedName>
    <definedName name="CREPNHCPTET__613_____ANTANM1\Id_CR_SF_">'CRP_SF'!$E$54</definedName>
    <definedName name="CREPNHCPTET__613_____PRDANN0\FINESS_ET">'CRPP'!$F$54</definedName>
    <definedName name="CREPNHCPTET__613_____PRDANN0\Id_CR_SF_">'CRP_SF'!$F$54</definedName>
    <definedName name="CREPNHCPTET__613_____REAANM2\FINESS_ET">'CRPP'!$D$54</definedName>
    <definedName name="CREPNHCPTET__613_____REAANM2\Id_CR_SF_">'CRP_SF'!$D$54</definedName>
    <definedName name="CREPNHCPTET__614_____ANTANM1\FINESS_ET">'CRPP'!$E$55</definedName>
    <definedName name="CREPNHCPTET__614_____ANTANM1\Id_CR_SF_">'CRP_SF'!$E$55</definedName>
    <definedName name="CREPNHCPTET__614_____PRDANN0\FINESS_ET">'CRPP'!$F$55</definedName>
    <definedName name="CREPNHCPTET__614_____PRDANN0\Id_CR_SF_">'CRP_SF'!$F$55</definedName>
    <definedName name="CREPNHCPTET__614_____REAANM2\FINESS_ET">'CRPP'!$D$55</definedName>
    <definedName name="CREPNHCPTET__614_____REAANM2\Id_CR_SF_">'CRP_SF'!$D$55</definedName>
    <definedName name="CREPNHCPTET__615_____ANTANM1\FINESS_ET">'CRPP'!$E$56</definedName>
    <definedName name="CREPNHCPTET__615_____ANTANM1\Id_CR_SF_">'CRP_SF'!$E$56</definedName>
    <definedName name="CREPNHCPTET__615_____PRDANN0\FINESS_ET">'CRPP'!$F$56</definedName>
    <definedName name="CREPNHCPTET__615_____PRDANN0\Id_CR_SF_">'CRP_SF'!$F$56</definedName>
    <definedName name="CREPNHCPTET__615_____REAANM2\FINESS_ET">'CRPP'!$D$56</definedName>
    <definedName name="CREPNHCPTET__615_____REAANM2\Id_CR_SF_">'CRP_SF'!$D$56</definedName>
    <definedName name="CREPNHCPTET__616_____ANTANM1\FINESS_ET">'CRPP'!$E$57</definedName>
    <definedName name="CREPNHCPTET__616_____ANTANM1\Id_CR_SF_">'CRP_SF'!$E$57</definedName>
    <definedName name="CREPNHCPTET__616_____PRDANN0\FINESS_ET">'CRPP'!$F$57</definedName>
    <definedName name="CREPNHCPTET__616_____PRDANN0\Id_CR_SF_">'CRP_SF'!$F$57</definedName>
    <definedName name="CREPNHCPTET__616_____REAANM2\FINESS_ET">'CRPP'!$D$57</definedName>
    <definedName name="CREPNHCPTET__616_____REAANM2\Id_CR_SF_">'CRP_SF'!$D$57</definedName>
    <definedName name="CREPNHCPTET__617_____ANTANM1\FINESS_ET">'CRPP'!$E$58</definedName>
    <definedName name="CREPNHCPTET__617_____ANTANM1\Id_CR_SF_">'CRP_SF'!$E$58</definedName>
    <definedName name="CREPNHCPTET__617_____PRDANN0\FINESS_ET">'CRPP'!$F$58</definedName>
    <definedName name="CREPNHCPTET__617_____PRDANN0\Id_CR_SF_">'CRP_SF'!$F$58</definedName>
    <definedName name="CREPNHCPTET__617_____REAANM2\FINESS_ET">'CRPP'!$D$58</definedName>
    <definedName name="CREPNHCPTET__617_____REAANM2\Id_CR_SF_">'CRP_SF'!$D$58</definedName>
    <definedName name="CREPNHCPTET__618_____ANTANM1\FINESS_ET">'CRPP'!$E$59</definedName>
    <definedName name="CREPNHCPTET__618_____ANTANM1\Id_CR_SF_">'CRP_SF'!$E$59</definedName>
    <definedName name="CREPNHCPTET__618_____PRDANN0\FINESS_ET">'CRPP'!$F$59</definedName>
    <definedName name="CREPNHCPTET__618_____PRDANN0\Id_CR_SF_">'CRP_SF'!$F$59</definedName>
    <definedName name="CREPNHCPTET__618_____REAANM2\FINESS_ET">'CRPP'!$D$59</definedName>
    <definedName name="CREPNHCPTET__618_____REAANM2\Id_CR_SF_">'CRP_SF'!$D$59</definedName>
    <definedName name="CREPNHCPTET__619_____ANTANM1\FINESS_ET">'CRPP'!$E$130</definedName>
    <definedName name="CREPNHCPTET__619_____ANTANM1\Id_CR_SF_">'CRP_SF'!$E$130</definedName>
    <definedName name="CREPNHCPTET__619_____PRDANN0\FINESS_ET">'CRPP'!$F$130</definedName>
    <definedName name="CREPNHCPTET__619_____PRDANN0\Id_CR_SF_">'CRP_SF'!$F$130</definedName>
    <definedName name="CREPNHCPTET__619_____REAANM2\FINESS_ET">'CRPP'!$D$130</definedName>
    <definedName name="CREPNHCPTET__619_____REAANM2\Id_CR_SF_">'CRP_SF'!$D$130</definedName>
    <definedName name="CREPNHCPTET__621_____ANTANM1\FINESS_ET">'CRPP'!$E$35</definedName>
    <definedName name="CREPNHCPTET__621_____ANTANM1\Id_CR_SF_">'CRP_SF'!$E$35</definedName>
    <definedName name="CREPNHCPTET__621_____PRDANN0\FINESS_ET">'CRPP'!$F$35</definedName>
    <definedName name="CREPNHCPTET__621_____PRDANN0\Id_CR_SF_">'CRP_SF'!$F$35</definedName>
    <definedName name="CREPNHCPTET__621_____REAANM2\FINESS_ET">'CRPP'!$D$35</definedName>
    <definedName name="CREPNHCPTET__621_____REAANM2\Id_CR_SF_">'CRP_SF'!$D$35</definedName>
    <definedName name="CREPNHCPTET__622_____ANTANM1\FINESS_ET">'CRPP'!$E$36</definedName>
    <definedName name="CREPNHCPTET__622_____ANTANM1\Id_CR_SF_">'CRP_SF'!$E$36</definedName>
    <definedName name="CREPNHCPTET__622_____PRDANN0\FINESS_ET">'CRPP'!$F$36</definedName>
    <definedName name="CREPNHCPTET__622_____PRDANN0\Id_CR_SF_">'CRP_SF'!$F$36</definedName>
    <definedName name="CREPNHCPTET__622_____REAANM2\FINESS_ET">'CRPP'!$D$36</definedName>
    <definedName name="CREPNHCPTET__622_____REAANM2\Id_CR_SF_">'CRP_SF'!$D$36</definedName>
    <definedName name="CREPNHCPTET__623_____ANTANM1\FINESS_ET">'CRPP'!$E$60</definedName>
    <definedName name="CREPNHCPTET__623_____ANTANM1\Id_CR_SF_">'CRP_SF'!$E$60</definedName>
    <definedName name="CREPNHCPTET__623_____PRDANN0\FINESS_ET">'CRPP'!$F$60</definedName>
    <definedName name="CREPNHCPTET__623_____PRDANN0\Id_CR_SF_">'CRP_SF'!$F$60</definedName>
    <definedName name="CREPNHCPTET__623_____REAANM2\FINESS_ET">'CRPP'!$D$60</definedName>
    <definedName name="CREPNHCPTET__623_____REAANM2\Id_CR_SF_">'CRP_SF'!$D$60</definedName>
    <definedName name="CREPNHCPTET__624_____ANTANM1\FINESS_ET">'CRPP'!$E$21</definedName>
    <definedName name="CREPNHCPTET__624_____ANTANM1\Id_CR_SF_">'CRP_SF'!$E$21</definedName>
    <definedName name="CREPNHCPTET__624_____PRDANN0\FINESS_ET">'CRPP'!$F$21</definedName>
    <definedName name="CREPNHCPTET__624_____PRDANN0\Id_CR_SF_">'CRP_SF'!$F$21</definedName>
    <definedName name="CREPNHCPTET__624_____REAANM2\FINESS_ET">'CRPP'!$D$21</definedName>
    <definedName name="CREPNHCPTET__624_____REAANM2\Id_CR_SF_">'CRP_SF'!$D$21</definedName>
    <definedName name="CREPNHCPTET__625_____ANTANM1\FINESS_ET">'CRPP'!$E$22</definedName>
    <definedName name="CREPNHCPTET__625_____ANTANM1\Id_CR_SF_">'CRP_SF'!$E$22</definedName>
    <definedName name="CREPNHCPTET__625_____PRDANN0\FINESS_ET">'CRPP'!$F$22</definedName>
    <definedName name="CREPNHCPTET__625_____PRDANN0\Id_CR_SF_">'CRP_SF'!$F$22</definedName>
    <definedName name="CREPNHCPTET__625_____REAANM2\FINESS_ET">'CRPP'!$D$22</definedName>
    <definedName name="CREPNHCPTET__625_____REAANM2\Id_CR_SF_">'CRP_SF'!$D$22</definedName>
    <definedName name="CREPNHCPTET__626_____ANTANM1\FINESS_ET">'CRPP'!$E$23</definedName>
    <definedName name="CREPNHCPTET__626_____ANTANM1\Id_CR_SF_">'CRP_SF'!$E$23</definedName>
    <definedName name="CREPNHCPTET__626_____PRDANN0\FINESS_ET">'CRPP'!$F$23</definedName>
    <definedName name="CREPNHCPTET__626_____PRDANN0\Id_CR_SF_">'CRP_SF'!$F$23</definedName>
    <definedName name="CREPNHCPTET__626_____REAANM2\FINESS_ET">'CRPP'!$D$23</definedName>
    <definedName name="CREPNHCPTET__626_____REAANM2\Id_CR_SF_">'CRP_SF'!$D$23</definedName>
    <definedName name="CREPNHCPTET__627_____ANTANM1\FINESS_ET">'CRPP'!$E$61</definedName>
    <definedName name="CREPNHCPTET__627_____ANTANM1\Id_CR_SF_">'CRP_SF'!$E$61</definedName>
    <definedName name="CREPNHCPTET__627_____PRDANN0\FINESS_ET">'CRPP'!$F$61</definedName>
    <definedName name="CREPNHCPTET__627_____PRDANN0\Id_CR_SF_">'CRP_SF'!$F$61</definedName>
    <definedName name="CREPNHCPTET__627_____REAANM2\FINESS_ET">'CRPP'!$D$61</definedName>
    <definedName name="CREPNHCPTET__627_____REAANM2\Id_CR_SF_">'CRP_SF'!$D$61</definedName>
    <definedName name="CREPNHCPTET__628_____ANTANM1\FINESS_ET">'CRPP'!$E$24</definedName>
    <definedName name="CREPNHCPTET__628_____ANTANM1\Id_CR_SF_">'CRP_SF'!$E$24</definedName>
    <definedName name="CREPNHCPTET__628_____PRDANN0\FINESS_ET">'CRPP'!$F$24</definedName>
    <definedName name="CREPNHCPTET__628_____PRDANN0\Id_CR_SF_">'CRP_SF'!$F$24</definedName>
    <definedName name="CREPNHCPTET__628_____REAANM2\FINESS_ET">'CRPP'!$D$24</definedName>
    <definedName name="CREPNHCPTET__628_____REAANM2\Id_CR_SF_">'CRP_SF'!$D$24</definedName>
    <definedName name="CREPNHCPTET__6281____ANTANM1\FINESS_ET">'CRPP'!$E$25</definedName>
    <definedName name="CREPNHCPTET__6281____ANTANM1\Id_CR_SF_">'CRP_SF'!$E$25</definedName>
    <definedName name="CREPNHCPTET__6281____PRDANN0\FINESS_ET">'CRPP'!$F$25</definedName>
    <definedName name="CREPNHCPTET__6281____PRDANN0\Id_CR_SF_">'CRP_SF'!$F$25</definedName>
    <definedName name="CREPNHCPTET__6281____REAANM2\FINESS_ET">'CRPP'!$D$25</definedName>
    <definedName name="CREPNHCPTET__6281____REAANM2\Id_CR_SF_">'CRP_SF'!$D$25</definedName>
    <definedName name="CREPNHCPTET__6282____ANTANM1\FINESS_ET">'CRPP'!$E$26</definedName>
    <definedName name="CREPNHCPTET__6282____ANTANM1\Id_CR_SF_">'CRP_SF'!$E$26</definedName>
    <definedName name="CREPNHCPTET__6282____PRDANN0\FINESS_ET">'CRPP'!$F$26</definedName>
    <definedName name="CREPNHCPTET__6282____PRDANN0\Id_CR_SF_">'CRP_SF'!$F$26</definedName>
    <definedName name="CREPNHCPTET__6282____REAANM2\FINESS_ET">'CRPP'!$D$26</definedName>
    <definedName name="CREPNHCPTET__6282____REAANM2\Id_CR_SF_">'CRP_SF'!$D$26</definedName>
    <definedName name="CREPNHCPTET__6283____ANTANM1\FINESS_ET">'CRPP'!$E$27</definedName>
    <definedName name="CREPNHCPTET__6283____ANTANM1\Id_CR_SF_">'CRP_SF'!$E$27</definedName>
    <definedName name="CREPNHCPTET__6283____PRDANN0\FINESS_ET">'CRPP'!$F$27</definedName>
    <definedName name="CREPNHCPTET__6283____PRDANN0\Id_CR_SF_">'CRP_SF'!$F$27</definedName>
    <definedName name="CREPNHCPTET__6283____REAANM2\FINESS_ET">'CRPP'!$D$27</definedName>
    <definedName name="CREPNHCPTET__6283____REAANM2\Id_CR_SF_">'CRP_SF'!$D$27</definedName>
    <definedName name="CREPNHCPTET__6284____ANTANM1\FINESS_ET">'CRPP'!$E$28</definedName>
    <definedName name="CREPNHCPTET__6284____ANTANM1\Id_CR_SF_">'CRP_SF'!$E$28</definedName>
    <definedName name="CREPNHCPTET__6284____PRDANN0\FINESS_ET">'CRPP'!$F$28</definedName>
    <definedName name="CREPNHCPTET__6284____PRDANN0\Id_CR_SF_">'CRP_SF'!$F$28</definedName>
    <definedName name="CREPNHCPTET__6284____REAANM2\FINESS_ET">'CRPP'!$D$28</definedName>
    <definedName name="CREPNHCPTET__6284____REAANM2\Id_CR_SF_">'CRP_SF'!$D$28</definedName>
    <definedName name="CREPNHCPTET__629_____ANTANM1\FINESS_ET">'CRPP'!$E$131</definedName>
    <definedName name="CREPNHCPTET__629_____ANTANM1\Id_CR_SF_">'CRP_SF'!$E$131</definedName>
    <definedName name="CREPNHCPTET__629_____PRDANN0\FINESS_ET">'CRPP'!$F$131</definedName>
    <definedName name="CREPNHCPTET__629_____PRDANN0\Id_CR_SF_">'CRP_SF'!$F$131</definedName>
    <definedName name="CREPNHCPTET__629_____REAANM2\FINESS_ET">'CRPP'!$D$131</definedName>
    <definedName name="CREPNHCPTET__629_____REAANM2\Id_CR_SF_">'CRP_SF'!$D$131</definedName>
    <definedName name="CREPNHCPTET__631_____ANTANM1\FINESS_ET">'CRPP'!$E$37</definedName>
    <definedName name="CREPNHCPTET__631_____ANTANM1\Id_CR_SF_">'CRP_SF'!$E$37</definedName>
    <definedName name="CREPNHCPTET__631_____PRDANN0\FINESS_ET">'CRPP'!$F$37</definedName>
    <definedName name="CREPNHCPTET__631_____PRDANN0\Id_CR_SF_">'CRP_SF'!$F$37</definedName>
    <definedName name="CREPNHCPTET__631_____REAANM2\FINESS_ET">'CRPP'!$D$37</definedName>
    <definedName name="CREPNHCPTET__631_____REAANM2\Id_CR_SF_">'CRP_SF'!$D$37</definedName>
    <definedName name="CREPNHCPTET__633_____ANTANM1\FINESS_ET">'CRPP'!$E$38</definedName>
    <definedName name="CREPNHCPTET__633_____ANTANM1\Id_CR_SF_">'CRP_SF'!$E$38</definedName>
    <definedName name="CREPNHCPTET__633_____PRDANN0\FINESS_ET">'CRPP'!$F$38</definedName>
    <definedName name="CREPNHCPTET__633_____PRDANN0\Id_CR_SF_">'CRP_SF'!$F$38</definedName>
    <definedName name="CREPNHCPTET__633_____REAANM2\FINESS_ET">'CRPP'!$D$38</definedName>
    <definedName name="CREPNHCPTET__633_____REAANM2\Id_CR_SF_">'CRP_SF'!$D$38</definedName>
    <definedName name="CREPNHCPTET__635_____ANTANM1\FINESS_ET">'CRPP'!$E$62</definedName>
    <definedName name="CREPNHCPTET__635_____ANTANM1\Id_CR_SF_">'CRP_SF'!$E$62</definedName>
    <definedName name="CREPNHCPTET__635_____PRDANN0\FINESS_ET">'CRPP'!$F$62</definedName>
    <definedName name="CREPNHCPTET__635_____PRDANN0\Id_CR_SF_">'CRP_SF'!$F$62</definedName>
    <definedName name="CREPNHCPTET__635_____REAANM2\FINESS_ET">'CRPP'!$D$62</definedName>
    <definedName name="CREPNHCPTET__635_____REAANM2\Id_CR_SF_">'CRP_SF'!$D$62</definedName>
    <definedName name="CREPNHCPTET__637_____ANTANM1\FINESS_ET">'CRPP'!$E$63</definedName>
    <definedName name="CREPNHCPTET__637_____ANTANM1\Id_CR_SF_">'CRP_SF'!$E$63</definedName>
    <definedName name="CREPNHCPTET__637_____PRDANN0\FINESS_ET">'CRPP'!$F$63</definedName>
    <definedName name="CREPNHCPTET__637_____PRDANN0\Id_CR_SF_">'CRP_SF'!$F$63</definedName>
    <definedName name="CREPNHCPTET__637_____REAANM2\FINESS_ET">'CRPP'!$D$63</definedName>
    <definedName name="CREPNHCPTET__637_____REAANM2\Id_CR_SF_">'CRP_SF'!$D$63</definedName>
    <definedName name="CREPNHCPTET__641_____ANTANM1\FINESS_ET">'CRPP'!$E$39</definedName>
    <definedName name="CREPNHCPTET__641_____ANTANM1\Id_CR_SF_">'CRP_SF'!$E$39</definedName>
    <definedName name="CREPNHCPTET__641_____PRDANN0\FINESS_ET">'CRPP'!$F$39</definedName>
    <definedName name="CREPNHCPTET__641_____PRDANN0\Id_CR_SF_">'CRP_SF'!$F$39</definedName>
    <definedName name="CREPNHCPTET__641_____REAANM2\FINESS_ET">'CRPP'!$D$39</definedName>
    <definedName name="CREPNHCPTET__641_____REAANM2\Id_CR_SF_">'CRP_SF'!$D$39</definedName>
    <definedName name="CREPNHCPTET__6419____ANTANM1\FINESS_ET">'CRPP'!$E$132</definedName>
    <definedName name="CREPNHCPTET__6419____ANTANM1\Id_CR_SF_">'CRP_SF'!$E$132</definedName>
    <definedName name="CREPNHCPTET__6419____PRDANN0\FINESS_ET">'CRPP'!$F$132</definedName>
    <definedName name="CREPNHCPTET__6419____PRDANN0\Id_CR_SF_">'CRP_SF'!$F$132</definedName>
    <definedName name="CREPNHCPTET__6419____REAANM2\FINESS_ET">'CRPP'!$D$132</definedName>
    <definedName name="CREPNHCPTET__6419____REAANM2\Id_CR_SF_">'CRP_SF'!$D$132</definedName>
    <definedName name="CREPNHCPTET__642_____ANTANM1\FINESS_ET">'CRPP'!$E$40</definedName>
    <definedName name="CREPNHCPTET__642_____ANTANM1\Id_CR_SF_">'CRP_SF'!$E$40</definedName>
    <definedName name="CREPNHCPTET__642_____PRDANN0\FINESS_ET">'CRPP'!$F$40</definedName>
    <definedName name="CREPNHCPTET__642_____PRDANN0\Id_CR_SF_">'CRP_SF'!$F$40</definedName>
    <definedName name="CREPNHCPTET__642_____REAANM2\FINESS_ET">'CRPP'!$D$40</definedName>
    <definedName name="CREPNHCPTET__642_____REAANM2\Id_CR_SF_">'CRP_SF'!$D$40</definedName>
    <definedName name="CREPNHCPTET__6429____ANTANM1\FINESS_ET">'CRPP'!$E$133</definedName>
    <definedName name="CREPNHCPTET__6429____ANTANM1\Id_CR_SF_">'CRP_SF'!$E$133</definedName>
    <definedName name="CREPNHCPTET__6429____PRDANN0\FINESS_ET">'CRPP'!$F$133</definedName>
    <definedName name="CREPNHCPTET__6429____PRDANN0\Id_CR_SF_">'CRP_SF'!$F$133</definedName>
    <definedName name="CREPNHCPTET__6429____REAANM2\FINESS_ET">'CRPP'!$D$133</definedName>
    <definedName name="CREPNHCPTET__6429____REAANM2\Id_CR_SF_">'CRP_SF'!$D$133</definedName>
    <definedName name="CREPNHCPTET__643_____ANTANM1\FINESS_ET">'CRPP'!$E$41</definedName>
    <definedName name="CREPNHCPTET__643_____ANTANM1\Id_CR_SF_">'CRP_SF'!$E$41</definedName>
    <definedName name="CREPNHCPTET__643_____PRDANN0\FINESS_ET">'CRPP'!$F$41</definedName>
    <definedName name="CREPNHCPTET__643_____PRDANN0\Id_CR_SF_">'CRP_SF'!$F$41</definedName>
    <definedName name="CREPNHCPTET__643_____REAANM2\FINESS_ET">'CRPP'!$D$41</definedName>
    <definedName name="CREPNHCPTET__643_____REAANM2\Id_CR_SF_">'CRP_SF'!$D$41</definedName>
    <definedName name="CREPNHCPTET__6439____ANTANM1\FINESS_ET">'CRPP'!$E$134</definedName>
    <definedName name="CREPNHCPTET__6439____ANTANM1\Id_CR_SF_">'CRP_SF'!$E$134</definedName>
    <definedName name="CREPNHCPTET__6439____PRDANN0\FINESS_ET">'CRPP'!$F$134</definedName>
    <definedName name="CREPNHCPTET__6439____PRDANN0\Id_CR_SF_">'CRP_SF'!$F$134</definedName>
    <definedName name="CREPNHCPTET__6439____REAANM2\FINESS_ET">'CRPP'!$D$134</definedName>
    <definedName name="CREPNHCPTET__6439____REAANM2\Id_CR_SF_">'CRP_SF'!$D$134</definedName>
    <definedName name="CREPNHCPTET__645_____ANTANM1\FINESS_ET">'CRPP'!$E$42</definedName>
    <definedName name="CREPNHCPTET__645_____ANTANM1\Id_CR_SF_">'CRP_SF'!$E$42</definedName>
    <definedName name="CREPNHCPTET__645_____PRDANN0\FINESS_ET">'CRPP'!$F$42</definedName>
    <definedName name="CREPNHCPTET__645_____PRDANN0\Id_CR_SF_">'CRP_SF'!$F$42</definedName>
    <definedName name="CREPNHCPTET__645_____REAANM2\FINESS_ET">'CRPP'!$D$42</definedName>
    <definedName name="CREPNHCPTET__645_____REAANM2\Id_CR_SF_">'CRP_SF'!$D$42</definedName>
    <definedName name="CREPNHCPTET__6459_69_ANTANM1\FINESS_ET">'CRPP'!$E$135</definedName>
    <definedName name="CREPNHCPTET__6459_69_ANTANM1\Id_CR_SF_">'CRP_SF'!$E$135</definedName>
    <definedName name="CREPNHCPTET__6459_69_PRDANN0\FINESS_ET">'CRPP'!$F$135</definedName>
    <definedName name="CREPNHCPTET__6459_69_PRDANN0\Id_CR_SF_">'CRP_SF'!$F$135</definedName>
    <definedName name="CREPNHCPTET__6459_69_REAANM2\FINESS_ET">'CRPP'!$D$135</definedName>
    <definedName name="CREPNHCPTET__6459_69_REAANM2\Id_CR_SF_">'CRP_SF'!$D$135</definedName>
    <definedName name="CREPNHCPTET__646_____ANTANM1\FINESS_ET">'CRPP'!$E$43</definedName>
    <definedName name="CREPNHCPTET__646_____ANTANM1\Id_CR_SF_">'CRP_SF'!$E$43</definedName>
    <definedName name="CREPNHCPTET__646_____PRDANN0\FINESS_ET">'CRPP'!$F$43</definedName>
    <definedName name="CREPNHCPTET__646_____PRDANN0\Id_CR_SF_">'CRP_SF'!$F$43</definedName>
    <definedName name="CREPNHCPTET__646_____REAANM2\FINESS_ET">'CRPP'!$D$43</definedName>
    <definedName name="CREPNHCPTET__646_____REAANM2\Id_CR_SF_">'CRP_SF'!$D$43</definedName>
    <definedName name="CREPNHCPTET__647_____ANTANM1\FINESS_ET">'CRPP'!$E$44</definedName>
    <definedName name="CREPNHCPTET__647_____ANTANM1\Id_CR_SF_">'CRP_SF'!$E$44</definedName>
    <definedName name="CREPNHCPTET__647_____PRDANN0\FINESS_ET">'CRPP'!$F$44</definedName>
    <definedName name="CREPNHCPTET__647_____PRDANN0\Id_CR_SF_">'CRP_SF'!$F$44</definedName>
    <definedName name="CREPNHCPTET__647_____REAANM2\FINESS_ET">'CRPP'!$D$44</definedName>
    <definedName name="CREPNHCPTET__647_____REAANM2\Id_CR_SF_">'CRP_SF'!$D$44</definedName>
    <definedName name="CREPNHCPTET__648_____ANTANM1\FINESS_ET">'CRPP'!$E$45</definedName>
    <definedName name="CREPNHCPTET__648_____ANTANM1\Id_CR_SF_">'CRP_SF'!$E$45</definedName>
    <definedName name="CREPNHCPTET__648_____PRDANN0\FINESS_ET">'CRPP'!$F$45</definedName>
    <definedName name="CREPNHCPTET__648_____PRDANN0\Id_CR_SF_">'CRP_SF'!$F$45</definedName>
    <definedName name="CREPNHCPTET__648_____REAANM2\FINESS_ET">'CRPP'!$D$45</definedName>
    <definedName name="CREPNHCPTET__648_____REAANM2\Id_CR_SF_">'CRP_SF'!$D$45</definedName>
    <definedName name="CREPNHCPTET__6489____ANTANM1\FINESS_ET">'CRPP'!$E$136</definedName>
    <definedName name="CREPNHCPTET__6489____ANTANM1\Id_CR_SF_">'CRP_SF'!$E$136</definedName>
    <definedName name="CREPNHCPTET__6489____PRDANN0\FINESS_ET">'CRPP'!$F$136</definedName>
    <definedName name="CREPNHCPTET__6489____PRDANN0\Id_CR_SF_">'CRP_SF'!$F$136</definedName>
    <definedName name="CREPNHCPTET__6489____REAANM2\FINESS_ET">'CRPP'!$D$136</definedName>
    <definedName name="CREPNHCPTET__6489____REAANM2\Id_CR_SF_">'CRP_SF'!$D$136</definedName>
    <definedName name="CREPNHCPTET__651_____ANTANM1\FINESS_ET">'CRPP'!$E$66</definedName>
    <definedName name="CREPNHCPTET__651_____ANTANM1\Id_CR_SF_">'CRP_SF'!$E$66</definedName>
    <definedName name="CREPNHCPTET__651_____PRDANN0\FINESS_ET">'CRPP'!$F$66</definedName>
    <definedName name="CREPNHCPTET__651_____PRDANN0\Id_CR_SF_">'CRP_SF'!$F$66</definedName>
    <definedName name="CREPNHCPTET__651_____REAANM2\FINESS_ET">'CRPP'!$D$66</definedName>
    <definedName name="CREPNHCPTET__651_____REAANM2\Id_CR_SF_">'CRP_SF'!$D$66</definedName>
    <definedName name="CREPNHCPTET__653_____ANTANM1\FINESS_ET">'CRPP'!$E$67</definedName>
    <definedName name="CREPNHCPTET__653_____ANTANM1\Id_CR_SF_">'CRP_SF'!$E$67</definedName>
    <definedName name="CREPNHCPTET__653_____PRDANN0\FINESS_ET">'CRPP'!$F$67</definedName>
    <definedName name="CREPNHCPTET__653_____PRDANN0\Id_CR_SF_">'CRP_SF'!$F$67</definedName>
    <definedName name="CREPNHCPTET__653_____REAANM2\FINESS_ET">'CRPP'!$D$67</definedName>
    <definedName name="CREPNHCPTET__653_____REAANM2\Id_CR_SF_">'CRP_SF'!$D$67</definedName>
    <definedName name="CREPNHCPTET__654_____ANTANM1\FINESS_ET">'CRPP'!$E$68</definedName>
    <definedName name="CREPNHCPTET__654_____ANTANM1\Id_CR_SF_">'CRP_SF'!$E$68</definedName>
    <definedName name="CREPNHCPTET__654_____PRDANN0\FINESS_ET">'CRPP'!$F$68</definedName>
    <definedName name="CREPNHCPTET__654_____PRDANN0\Id_CR_SF_">'CRP_SF'!$F$68</definedName>
    <definedName name="CREPNHCPTET__654_____REAANM2\FINESS_ET">'CRPP'!$D$68</definedName>
    <definedName name="CREPNHCPTET__654_____REAANM2\Id_CR_SF_">'CRP_SF'!$D$68</definedName>
    <definedName name="CREPNHCPTET__655_____ANTANM1\FINESS_ET">'CRPP'!$E$69</definedName>
    <definedName name="CREPNHCPTET__655_____ANTANM1\Id_CR_SF_">'CRP_SF'!$E$69</definedName>
    <definedName name="CREPNHCPTET__655_____PRDANN0\FINESS_ET">'CRPP'!$F$69</definedName>
    <definedName name="CREPNHCPTET__655_____PRDANN0\Id_CR_SF_">'CRP_SF'!$F$69</definedName>
    <definedName name="CREPNHCPTET__655_____REAANM2\FINESS_ET">'CRPP'!$D$69</definedName>
    <definedName name="CREPNHCPTET__655_____REAANM2\Id_CR_SF_">'CRP_SF'!$D$69</definedName>
    <definedName name="CREPNHCPTET__657_____ANTANM1\FINESS_ET">'CRPP'!$E$70</definedName>
    <definedName name="CREPNHCPTET__657_____ANTANM1\Id_CR_SF_">'CRP_SF'!$E$70</definedName>
    <definedName name="CREPNHCPTET__657_____PRDANN0\FINESS_ET">'CRPP'!$F$70</definedName>
    <definedName name="CREPNHCPTET__657_____PRDANN0\Id_CR_SF_">'CRP_SF'!$F$70</definedName>
    <definedName name="CREPNHCPTET__657_____REAANM2\FINESS_ET">'CRPP'!$D$70</definedName>
    <definedName name="CREPNHCPTET__657_____REAANM2\Id_CR_SF_">'CRP_SF'!$D$70</definedName>
    <definedName name="CREPNHCPTET__658_____ANTANM1\FINESS_ET">'CRPP'!$E$71</definedName>
    <definedName name="CREPNHCPTET__658_____ANTANM1\Id_CR_SF_">'CRP_SF'!$E$71</definedName>
    <definedName name="CREPNHCPTET__658_____PRDANN0\FINESS_ET">'CRPP'!$F$71</definedName>
    <definedName name="CREPNHCPTET__658_____PRDANN0\Id_CR_SF_">'CRP_SF'!$F$71</definedName>
    <definedName name="CREPNHCPTET__658_____REAANM2\FINESS_ET">'CRPP'!$D$71</definedName>
    <definedName name="CREPNHCPTET__658_____REAANM2\Id_CR_SF_">'CRP_SF'!$D$71</definedName>
    <definedName name="CREPNHCPTET__66______ANTANM1\FINESS_ET">'CRPP'!$E$74</definedName>
    <definedName name="CREPNHCPTET__66______ANTANM1\Id_CR_SF_">'CRP_SF'!$E$74</definedName>
    <definedName name="CREPNHCPTET__66______PRDANN0\FINESS_ET">'CRPP'!$F$74</definedName>
    <definedName name="CREPNHCPTET__66______PRDANN0\Id_CR_SF_">'CRP_SF'!$F$74</definedName>
    <definedName name="CREPNHCPTET__66______REAANM2\FINESS_ET">'CRPP'!$D$74</definedName>
    <definedName name="CREPNHCPTET__66______REAANM2\Id_CR_SF_">'CRP_SF'!$D$74</definedName>
    <definedName name="CREPNHCPTET__6611____ANTANM1\FINESS_ET">'CRPP'!$E$137</definedName>
    <definedName name="CREPNHCPTET__6611____ANTANM1\Id_CR_SF_">'CRP_SF'!$E$137</definedName>
    <definedName name="CREPNHCPTET__6611____PRDANN0\FINESS_ET">'CRPP'!$F$137</definedName>
    <definedName name="CREPNHCPTET__6611____PRDANN0\Id_CR_SF_">'CRP_SF'!$F$137</definedName>
    <definedName name="CREPNHCPTET__6611____REAANM2\FINESS_ET">'CRPP'!$D$137</definedName>
    <definedName name="CREPNHCPTET__6611____REAANM2\Id_CR_SF_">'CRP_SF'!$D$137</definedName>
    <definedName name="CREPNHCPTET__671_____ANTANM1\FINESS_ET">'CRPP'!$E$77</definedName>
    <definedName name="CREPNHCPTET__671_____ANTANM1\Id_CR_SF_">'CRP_SF'!$E$77</definedName>
    <definedName name="CREPNHCPTET__671_____PRDANN0\FINESS_ET">'CRPP'!$F$77</definedName>
    <definedName name="CREPNHCPTET__671_____PRDANN0\Id_CR_SF_">'CRP_SF'!$F$77</definedName>
    <definedName name="CREPNHCPTET__671_____REAANM2\FINESS_ET">'CRPP'!$D$77</definedName>
    <definedName name="CREPNHCPTET__671_____REAANM2\Id_CR_SF_">'CRP_SF'!$D$77</definedName>
    <definedName name="CREPNHCPTET__675_____ANTANM1\FINESS_ET">'CRPP'!$E$78</definedName>
    <definedName name="CREPNHCPTET__675_____ANTANM1\Id_CR_SF_">'CRP_SF'!$E$78</definedName>
    <definedName name="CREPNHCPTET__675_____PRDANN0\FINESS_ET">'CRPP'!$F$78</definedName>
    <definedName name="CREPNHCPTET__675_____PRDANN0\Id_CR_SF_">'CRP_SF'!$F$78</definedName>
    <definedName name="CREPNHCPTET__675_____REAANM2\FINESS_ET">'CRPP'!$D$78</definedName>
    <definedName name="CREPNHCPTET__675_____REAANM2\Id_CR_SF_">'CRP_SF'!$D$78</definedName>
    <definedName name="CREPNHCPTET__678_____ANTANM1\FINESS_ET">'CRPP'!$E$79</definedName>
    <definedName name="CREPNHCPTET__678_____ANTANM1\Id_CR_SF_">'CRP_SF'!$E$79</definedName>
    <definedName name="CREPNHCPTET__678_____PRDANN0\FINESS_ET">'CRPP'!$F$79</definedName>
    <definedName name="CREPNHCPTET__678_____PRDANN0\Id_CR_SF_">'CRP_SF'!$F$79</definedName>
    <definedName name="CREPNHCPTET__678_____REAANM2\FINESS_ET">'CRPP'!$D$79</definedName>
    <definedName name="CREPNHCPTET__678_____REAANM2\Id_CR_SF_">'CRP_SF'!$D$79</definedName>
    <definedName name="CREPNHCPTET__6811____ANTANM1\FINESS_ET">'CRPP'!$E$82</definedName>
    <definedName name="CREPNHCPTET__6811____ANTANM1\Id_CR_SF_">'CRP_SF'!$E$82</definedName>
    <definedName name="CREPNHCPTET__6811____PRDANN0\FINESS_ET">'CRPP'!$F$82</definedName>
    <definedName name="CREPNHCPTET__6811____PRDANN0\Id_CR_SF_">'CRP_SF'!$F$82</definedName>
    <definedName name="CREPNHCPTET__6811____REAANM2\FINESS_ET">'CRPP'!$D$82</definedName>
    <definedName name="CREPNHCPTET__6811____REAANM2\Id_CR_SF_">'CRP_SF'!$D$82</definedName>
    <definedName name="CREPNHCPTET__6812____ANTANM1\FINESS_ET">'CRPP'!$E$83</definedName>
    <definedName name="CREPNHCPTET__6812____ANTANM1\Id_CR_SF_">'CRP_SF'!$E$83</definedName>
    <definedName name="CREPNHCPTET__6812____PRDANN0\FINESS_ET">'CRPP'!$F$83</definedName>
    <definedName name="CREPNHCPTET__6812____PRDANN0\Id_CR_SF_">'CRP_SF'!$F$83</definedName>
    <definedName name="CREPNHCPTET__6812____REAANM2\FINESS_ET">'CRPP'!$D$83</definedName>
    <definedName name="CREPNHCPTET__6812____REAANM2\Id_CR_SF_">'CRP_SF'!$D$83</definedName>
    <definedName name="CREPNHCPTET__6815____ANTANM1\FINESS_ET">'CRPP'!$E$84</definedName>
    <definedName name="CREPNHCPTET__6815____ANTANM1\Id_CR_SF_">'CRP_SF'!$E$84</definedName>
    <definedName name="CREPNHCPTET__6815____PRDANN0\FINESS_ET">'CRPP'!$F$84</definedName>
    <definedName name="CREPNHCPTET__6815____PRDANN0\Id_CR_SF_">'CRP_SF'!$F$84</definedName>
    <definedName name="CREPNHCPTET__6815____REAANM2\FINESS_ET">'CRPP'!$D$84</definedName>
    <definedName name="CREPNHCPTET__6815____REAANM2\Id_CR_SF_">'CRP_SF'!$D$84</definedName>
    <definedName name="CREPNHCPTET__6816____ANTANM1\FINESS_ET">'CRPP'!$E$85</definedName>
    <definedName name="CREPNHCPTET__6816____ANTANM1\Id_CR_SF_">'CRP_SF'!$E$85</definedName>
    <definedName name="CREPNHCPTET__6816____PRDANN0\FINESS_ET">'CRPP'!$F$85</definedName>
    <definedName name="CREPNHCPTET__6816____PRDANN0\Id_CR_SF_">'CRP_SF'!$F$85</definedName>
    <definedName name="CREPNHCPTET__6816____REAANM2\FINESS_ET">'CRPP'!$D$85</definedName>
    <definedName name="CREPNHCPTET__6816____REAANM2\Id_CR_SF_">'CRP_SF'!$D$85</definedName>
    <definedName name="CREPNHCPTET__6817____ANTANM1\FINESS_ET">'CRPP'!$E$86</definedName>
    <definedName name="CREPNHCPTET__6817____ANTANM1\Id_CR_SF_">'CRP_SF'!$E$86</definedName>
    <definedName name="CREPNHCPTET__6817____PRDANN0\FINESS_ET">'CRPP'!$F$86</definedName>
    <definedName name="CREPNHCPTET__6817____PRDANN0\Id_CR_SF_">'CRP_SF'!$F$86</definedName>
    <definedName name="CREPNHCPTET__6817____REAANM2\FINESS_ET">'CRPP'!$D$86</definedName>
    <definedName name="CREPNHCPTET__6817____REAANM2\Id_CR_SF_">'CRP_SF'!$D$86</definedName>
    <definedName name="CREPNHCPTET__686_____ANTANM1\FINESS_ET">'CRPP'!$E$87</definedName>
    <definedName name="CREPNHCPTET__686_____ANTANM1\Id_CR_SF_">'CRP_SF'!$E$87</definedName>
    <definedName name="CREPNHCPTET__686_____PRDANN0\FINESS_ET">'CRPP'!$F$87</definedName>
    <definedName name="CREPNHCPTET__686_____PRDANN0\Id_CR_SF_">'CRP_SF'!$F$87</definedName>
    <definedName name="CREPNHCPTET__686_____REAANM2\FINESS_ET">'CRPP'!$D$87</definedName>
    <definedName name="CREPNHCPTET__686_____REAANM2\Id_CR_SF_">'CRP_SF'!$D$87</definedName>
    <definedName name="CREPNHCPTET__687_____ANTANM1\FINESS_ET">'CRPP'!$E$88</definedName>
    <definedName name="CREPNHCPTET__687_____ANTANM1\Id_CR_SF_">'CRP_SF'!$E$88</definedName>
    <definedName name="CREPNHCPTET__687_____PRDANN0\FINESS_ET">'CRPP'!$F$88</definedName>
    <definedName name="CREPNHCPTET__687_____PRDANN0\Id_CR_SF_">'CRP_SF'!$F$88</definedName>
    <definedName name="CREPNHCPTET__687_____REAANM2\FINESS_ET">'CRPP'!$D$88</definedName>
    <definedName name="CREPNHCPTET__687_____REAANM2\Id_CR_SF_">'CRP_SF'!$D$88</definedName>
    <definedName name="CREPNHCPTET__689_____ANTANM1\FINESS_ET">'CRPP'!$E$89</definedName>
    <definedName name="CREPNHCPTET__689_____ANTANM1\Id_CR_SF_">'CRP_SF'!$E$89</definedName>
    <definedName name="CREPNHCPTET__689_____PRDANN0\FINESS_ET">'CRPP'!$F$89</definedName>
    <definedName name="CREPNHCPTET__689_____PRDANN0\Id_CR_SF_">'CRP_SF'!$F$89</definedName>
    <definedName name="CREPNHCPTET__689_____REAANM2\FINESS_ET">'CRPP'!$D$89</definedName>
    <definedName name="CREPNHCPTET__689_____REAANM2\Id_CR_SF_">'CRP_SF'!$D$89</definedName>
    <definedName name="CREPNHCPTET__68921___ANTANM1\FINESS_ET">'CRPP'!$E$90</definedName>
    <definedName name="CREPNHCPTET__68921___ANTANM1\Id_CR_SF_">'CRP_SF'!$E$90</definedName>
    <definedName name="CREPNHCPTET__68921___PRDANN0\FINESS_ET">'CRPP'!$F$90</definedName>
    <definedName name="CREPNHCPTET__68921___PRDANN0\Id_CR_SF_">'CRP_SF'!$F$90</definedName>
    <definedName name="CREPNHCPTET__68921___REAANM2\FINESS_ET">'CRPP'!$D$90</definedName>
    <definedName name="CREPNHCPTET__68921___REAANM2\Id_CR_SF_">'CRP_SF'!$D$90</definedName>
    <definedName name="CREPNHCPTET__68922___ANTANM1\FINESS_ET">'CRPP'!$E$91</definedName>
    <definedName name="CREPNHCPTET__68922___ANTANM1\Id_CR_SF_">'CRP_SF'!$E$91</definedName>
    <definedName name="CREPNHCPTET__68922___PRDANN0\FINESS_ET">'CRPP'!$F$91</definedName>
    <definedName name="CREPNHCPTET__68922___PRDANN0\Id_CR_SF_">'CRP_SF'!$F$91</definedName>
    <definedName name="CREPNHCPTET__68922___REAANM2\FINESS_ET">'CRPP'!$D$91</definedName>
    <definedName name="CREPNHCPTET__68922___REAANM2\Id_CR_SF_">'CRP_SF'!$D$91</definedName>
    <definedName name="CREPNHCPTET__70______ANTANM1\FINESS_ET">'CRPP'!$E$123</definedName>
    <definedName name="CREPNHCPTET__70______ANTANM1\Id_CR_SF_">'CRP_SF'!$E$123</definedName>
    <definedName name="CREPNHCPTET__70______PRDANN0\FINESS_ET">'CRPP'!$F$123</definedName>
    <definedName name="CREPNHCPTET__70______PRDANN0\Id_CR_SF_">'CRP_SF'!$F$123</definedName>
    <definedName name="CREPNHCPTET__70______REAANM2\FINESS_ET">'CRPP'!$D$123</definedName>
    <definedName name="CREPNHCPTET__70______REAANM2\Id_CR_SF_">'CRP_SF'!$D$123</definedName>
    <definedName name="CREPNHCPTET__709_____ANTANM1\FINESS_ET">'CRPP'!$E$12</definedName>
    <definedName name="CREPNHCPTET__709_____ANTANM1\Id_CR_SF_">'CRP_SF'!$E$12</definedName>
    <definedName name="CREPNHCPTET__709_____PRDANN0\FINESS_ET">'CRPP'!$F$12</definedName>
    <definedName name="CREPNHCPTET__709_____PRDANN0\Id_CR_SF_">'CRP_SF'!$F$12</definedName>
    <definedName name="CREPNHCPTET__709_____REAANM2\FINESS_ET">'CRPP'!$D$12</definedName>
    <definedName name="CREPNHCPTET__709_____REAANM2\Id_CR_SF_">'CRP_SF'!$D$12</definedName>
    <definedName name="CREPNHCPTET__71______ANTANM1\FINESS_ET">'CRPP'!$E$124</definedName>
    <definedName name="CREPNHCPTET__71______ANTANM1\Id_CR_SF_">'CRP_SF'!$E$124</definedName>
    <definedName name="CREPNHCPTET__71______PRDANN0\FINESS_ET">'CRPP'!$F$124</definedName>
    <definedName name="CREPNHCPTET__71______PRDANN0\Id_CR_SF_">'CRP_SF'!$F$124</definedName>
    <definedName name="CREPNHCPTET__71______REAANM2\FINESS_ET">'CRPP'!$D$124</definedName>
    <definedName name="CREPNHCPTET__71______REAANM2\Id_CR_SF_">'CRP_SF'!$D$124</definedName>
    <definedName name="CREPNHCPTET__713_____ANTANM1\FINESS_ET">'CRPP'!$E$13</definedName>
    <definedName name="CREPNHCPTET__713_____ANTANM1\Id_CR_SF_">'CRP_SF'!$E$13</definedName>
    <definedName name="CREPNHCPTET__713_____PRDANN0\FINESS_ET">'CRPP'!$F$13</definedName>
    <definedName name="CREPNHCPTET__713_____PRDANN0\Id_CR_SF_">'CRP_SF'!$F$13</definedName>
    <definedName name="CREPNHCPTET__713_____REAANM2\FINESS_ET">'CRPP'!$D$13</definedName>
    <definedName name="CREPNHCPTET__713_____REAANM2\Id_CR_SF_">'CRP_SF'!$D$13</definedName>
    <definedName name="CREPNHCPTET__72______ANTANM1\FINESS_ET">'CRPP'!$E$125</definedName>
    <definedName name="CREPNHCPTET__72______ANTANM1\Id_CR_SF_">'CRP_SF'!$E$125</definedName>
    <definedName name="CREPNHCPTET__72______PRDANN0\FINESS_ET">'CRPP'!$F$125</definedName>
    <definedName name="CREPNHCPTET__72______PRDANN0\Id_CR_SF_">'CRP_SF'!$F$125</definedName>
    <definedName name="CREPNHCPTET__72______REAANM2\FINESS_ET">'CRPP'!$D$125</definedName>
    <definedName name="CREPNHCPTET__72______REAANM2\Id_CR_SF_">'CRP_SF'!$D$125</definedName>
    <definedName name="CREPNHCPTET__731_____ANTANM1\FINESS_ET">'CRPP'!$E$107</definedName>
    <definedName name="CREPNHCPTET__731_____ANTANM1\Id_CR_SF_">'CRP_SF'!$E$107</definedName>
    <definedName name="CREPNHCPTET__731_____PRDANN0\FINESS_ET">'CRPP'!$F$107</definedName>
    <definedName name="CREPNHCPTET__731_____PRDANN0\Id_CR_SF_">'CRP_SF'!$F$107</definedName>
    <definedName name="CREPNHCPTET__731_____REAANM2\FINESS_ET">'CRPP'!$D$107</definedName>
    <definedName name="CREPNHCPTET__731_____REAANM2\Id_CR_SF_">'CRP_SF'!$D$107</definedName>
    <definedName name="CREPNHCPTET__732_____ANTANM1\FINESS_ET">'CRPP'!$E$108</definedName>
    <definedName name="CREPNHCPTET__732_____ANTANM1\Id_CR_SF_">'CRP_SF'!$E$108</definedName>
    <definedName name="CREPNHCPTET__732_____PRDANN0\FINESS_ET">'CRPP'!$F$108</definedName>
    <definedName name="CREPNHCPTET__732_____PRDANN0\Id_CR_SF_">'CRP_SF'!$F$108</definedName>
    <definedName name="CREPNHCPTET__732_____REAANM2\FINESS_ET">'CRPP'!$D$108</definedName>
    <definedName name="CREPNHCPTET__732_____REAANM2\Id_CR_SF_">'CRP_SF'!$D$108</definedName>
    <definedName name="CREPNHCPTET__733_____ANTANM1\FINESS_ET">'CRPP'!$E$109</definedName>
    <definedName name="CREPNHCPTET__733_____ANTANM1\Id_CR_SF_">'CRP_SF'!$E$109</definedName>
    <definedName name="CREPNHCPTET__733_____PRDANN0\FINESS_ET">'CRPP'!$F$109</definedName>
    <definedName name="CREPNHCPTET__733_____PRDANN0\Id_CR_SF_">'CRP_SF'!$F$109</definedName>
    <definedName name="CREPNHCPTET__733_____REAANM2\FINESS_ET">'CRPP'!$D$109</definedName>
    <definedName name="CREPNHCPTET__733_____REAANM2\Id_CR_SF_">'CRP_SF'!$D$109</definedName>
    <definedName name="CREPNHCPTET__734_____ANTANM1\FINESS_ET">'CRPP'!$E$110</definedName>
    <definedName name="CREPNHCPTET__734_____ANTANM1\Id_CR_SF_">'CRP_SF'!$E$110</definedName>
    <definedName name="CREPNHCPTET__734_____PRDANN0\FINESS_ET">'CRPP'!$F$110</definedName>
    <definedName name="CREPNHCPTET__734_____PRDANN0\Id_CR_SF_">'CRP_SF'!$F$110</definedName>
    <definedName name="CREPNHCPTET__734_____REAANM2\FINESS_ET">'CRPP'!$D$110</definedName>
    <definedName name="CREPNHCPTET__734_____REAANM2\Id_CR_SF_">'CRP_SF'!$D$110</definedName>
    <definedName name="CREPNHCPTET__7351____ANTANM1\FINESS_ET">'CRPP'!$E$111</definedName>
    <definedName name="CREPNHCPTET__7351____ANTANM1\Id_CR_SF_">'CRP_SF'!$E$111</definedName>
    <definedName name="CREPNHCPTET__7351____PRDANN0\FINESS_ET">'CRPP'!$F$111</definedName>
    <definedName name="CREPNHCPTET__7351____PRDANN0\Id_CR_SF_">'CRP_SF'!$F$111</definedName>
    <definedName name="CREPNHCPTET__7351____REAANM2\FINESS_ET">'CRPP'!$D$111</definedName>
    <definedName name="CREPNHCPTET__7351____REAANM2\Id_CR_SF_">'CRP_SF'!$D$111</definedName>
    <definedName name="CREPNHCPTET__7352____ANTANM1\FINESS_ET">'CRPP'!$E$112</definedName>
    <definedName name="CREPNHCPTET__7352____ANTANM1\Id_CR_SF_">'CRP_SF'!$E$112</definedName>
    <definedName name="CREPNHCPTET__7352____PRDANN0\FINESS_ET">'CRPP'!$F$112</definedName>
    <definedName name="CREPNHCPTET__7352____PRDANN0\Id_CR_SF_">'CRP_SF'!$F$112</definedName>
    <definedName name="CREPNHCPTET__7352____REAANM2\FINESS_ET">'CRPP'!$D$112</definedName>
    <definedName name="CREPNHCPTET__7352____REAANM2\Id_CR_SF_">'CRP_SF'!$D$112</definedName>
    <definedName name="CREPNHCPTET__7353____ANTANM1\FINESS_ET">'CRPP'!$E$113</definedName>
    <definedName name="CREPNHCPTET__7353____ANTANM1\Id_CR_SF_">'CRP_SF'!$E$113</definedName>
    <definedName name="CREPNHCPTET__7353____PRDANN0\FINESS_ET">'CRPP'!$F$113</definedName>
    <definedName name="CREPNHCPTET__7353____PRDANN0\Id_CR_SF_">'CRP_SF'!$F$113</definedName>
    <definedName name="CREPNHCPTET__7353____REAANM2\FINESS_ET">'CRPP'!$D$113</definedName>
    <definedName name="CREPNHCPTET__7353____REAANM2\Id_CR_SF_">'CRP_SF'!$D$113</definedName>
    <definedName name="CREPNHCPTET__7358____ANTANM1\FINESS_ET">'CRPP'!$E$114</definedName>
    <definedName name="CREPNHCPTET__7358____ANTANM1\Id_CR_SF_">'CRP_SF'!$E$114</definedName>
    <definedName name="CREPNHCPTET__7358____PRDANN0\FINESS_ET">'CRPP'!$F$114</definedName>
    <definedName name="CREPNHCPTET__7358____PRDANN0\Id_CR_SF_">'CRP_SF'!$F$114</definedName>
    <definedName name="CREPNHCPTET__7358____REAANM2\FINESS_ET">'CRPP'!$D$114</definedName>
    <definedName name="CREPNHCPTET__7358____REAANM2\Id_CR_SF_">'CRP_SF'!$D$114</definedName>
    <definedName name="CREPNHCPTET__738_____ANTANM1\FINESS_ET">'CRPP'!$E$115</definedName>
    <definedName name="CREPNHCPTET__738_____ANTANM1\Id_CR_SF_">'CRP_SF'!$E$115</definedName>
    <definedName name="CREPNHCPTET__738_____PRDANN0\FINESS_ET">'CRPP'!$F$115</definedName>
    <definedName name="CREPNHCPTET__738_____PRDANN0\Id_CR_SF_">'CRP_SF'!$F$115</definedName>
    <definedName name="CREPNHCPTET__738_____REAANM2\FINESS_ET">'CRPP'!$D$115</definedName>
    <definedName name="CREPNHCPTET__738_____REAANM2\Id_CR_SF_">'CRP_SF'!$D$115</definedName>
    <definedName name="CREPNHCPTET__74______ANTANM1\FINESS_ET">'CRPP'!$E$126</definedName>
    <definedName name="CREPNHCPTET__74______ANTANM1\Id_CR_SF_">'CRP_SF'!$E$126</definedName>
    <definedName name="CREPNHCPTET__74______PRDANN0\FINESS_ET">'CRPP'!$F$126</definedName>
    <definedName name="CREPNHCPTET__74______PRDANN0\Id_CR_SF_">'CRP_SF'!$F$126</definedName>
    <definedName name="CREPNHCPTET__74______REAANM2\FINESS_ET">'CRPP'!$D$126</definedName>
    <definedName name="CREPNHCPTET__74______REAANM2\Id_CR_SF_">'CRP_SF'!$D$126</definedName>
    <definedName name="CREPNHCPTET__75______ANTANM1\FINESS_ET">'CRPP'!$E$127</definedName>
    <definedName name="CREPNHCPTET__75______ANTANM1\Id_CR_SF_">'CRP_SF'!$E$127</definedName>
    <definedName name="CREPNHCPTET__75______PRDANN0\FINESS_ET">'CRPP'!$F$127</definedName>
    <definedName name="CREPNHCPTET__75______PRDANN0\Id_CR_SF_">'CRP_SF'!$F$127</definedName>
    <definedName name="CREPNHCPTET__75______REAANM2\FINESS_ET">'CRPP'!$D$127</definedName>
    <definedName name="CREPNHCPTET__75______REAANM2\Id_CR_SF_">'CRP_SF'!$D$127</definedName>
    <definedName name="CREPNHCPTET__76______ANTANM1\FINESS_ET">'CRPP'!$E$145</definedName>
    <definedName name="CREPNHCPTET__76______ANTANM1\Id_CR_SF_">'CRP_SF'!$E$145</definedName>
    <definedName name="CREPNHCPTET__76______PRDANN0\FINESS_ET">'CRPP'!$F$145</definedName>
    <definedName name="CREPNHCPTET__76______PRDANN0\Id_CR_SF_">'CRP_SF'!$F$145</definedName>
    <definedName name="CREPNHCPTET__76______REAANM2\FINESS_ET">'CRPP'!$D$145</definedName>
    <definedName name="CREPNHCPTET__76______REAANM2\Id_CR_SF_">'CRP_SF'!$D$145</definedName>
    <definedName name="CREPNHCPTET__771_____ANTANM1\FINESS_ET">'CRPP'!$E$148</definedName>
    <definedName name="CREPNHCPTET__771_____ANTANM1\Id_CR_SF_">'CRP_SF'!$E$148</definedName>
    <definedName name="CREPNHCPTET__771_____PRDANN0\FINESS_ET">'CRPP'!$F$148</definedName>
    <definedName name="CREPNHCPTET__771_____PRDANN0\Id_CR_SF_">'CRP_SF'!$F$148</definedName>
    <definedName name="CREPNHCPTET__771_____REAANM2\FINESS_ET">'CRPP'!$D$148</definedName>
    <definedName name="CREPNHCPTET__771_____REAANM2\Id_CR_SF_">'CRP_SF'!$D$148</definedName>
    <definedName name="CREPNHCPTET__775_____ANTANM1\FINESS_ET">'CRPP'!$E$149</definedName>
    <definedName name="CREPNHCPTET__775_____ANTANM1\Id_CR_SF_">'CRP_SF'!$E$149</definedName>
    <definedName name="CREPNHCPTET__775_____PRDANN0\FINESS_ET">'CRPP'!$F$149</definedName>
    <definedName name="CREPNHCPTET__775_____PRDANN0\Id_CR_SF_">'CRP_SF'!$F$149</definedName>
    <definedName name="CREPNHCPTET__775_____REAANM2\FINESS_ET">'CRPP'!$D$149</definedName>
    <definedName name="CREPNHCPTET__775_____REAANM2\Id_CR_SF_">'CRP_SF'!$D$149</definedName>
    <definedName name="CREPNHCPTET__777_____ANTANM1\FINESS_ET">'CRPP'!$E$150</definedName>
    <definedName name="CREPNHCPTET__777_____ANTANM1\Id_CR_SF_">'CRP_SF'!$E$150</definedName>
    <definedName name="CREPNHCPTET__777_____PRDANN0\FINESS_ET">'CRPP'!$F$150</definedName>
    <definedName name="CREPNHCPTET__777_____PRDANN0\Id_CR_SF_">'CRP_SF'!$F$150</definedName>
    <definedName name="CREPNHCPTET__777_____REAANM2\FINESS_ET">'CRPP'!$D$150</definedName>
    <definedName name="CREPNHCPTET__777_____REAANM2\Id_CR_SF_">'CRP_SF'!$D$150</definedName>
    <definedName name="CREPNHCPTET__778_____ANTANM1\FINESS_ET">'CRPP'!$E$151</definedName>
    <definedName name="CREPNHCPTET__778_____ANTANM1\Id_CR_SF_">'CRP_SF'!$E$151</definedName>
    <definedName name="CREPNHCPTET__778_____PRDANN0\FINESS_ET">'CRPP'!$F$151</definedName>
    <definedName name="CREPNHCPTET__778_____PRDANN0\Id_CR_SF_">'CRP_SF'!$F$151</definedName>
    <definedName name="CREPNHCPTET__778_____REAANM2\FINESS_ET">'CRPP'!$D$151</definedName>
    <definedName name="CREPNHCPTET__778_____REAANM2\Id_CR_SF_">'CRP_SF'!$D$151</definedName>
    <definedName name="CREPNHCPTET__7781____ANTANM1\FINESS_ET">'CRPP'!$E$152</definedName>
    <definedName name="CREPNHCPTET__7781____ANTANM1\Id_CR_SF_">'CRP_SF'!$E$152</definedName>
    <definedName name="CREPNHCPTET__7781____PRDANN0\FINESS_ET">'CRPP'!$F$152</definedName>
    <definedName name="CREPNHCPTET__7781____PRDANN0\Id_CR_SF_">'CRP_SF'!$F$152</definedName>
    <definedName name="CREPNHCPTET__7781____REAANM2\FINESS_ET">'CRPP'!$D$152</definedName>
    <definedName name="CREPNHCPTET__7781____REAANM2\Id_CR_SF_">'CRP_SF'!$D$152</definedName>
    <definedName name="CREPNHCPTET__7811____ANTANM1\FINESS_ET">'CRPP'!$E$155</definedName>
    <definedName name="CREPNHCPTET__7811____ANTANM1\Id_CR_SF_">'CRP_SF'!$E$155</definedName>
    <definedName name="CREPNHCPTET__7811____PRDANN0\FINESS_ET">'CRPP'!$F$155</definedName>
    <definedName name="CREPNHCPTET__7811____PRDANN0\Id_CR_SF_">'CRP_SF'!$F$155</definedName>
    <definedName name="CREPNHCPTET__7811____REAANM2\FINESS_ET">'CRPP'!$D$155</definedName>
    <definedName name="CREPNHCPTET__7811____REAANM2\Id_CR_SF_">'CRP_SF'!$D$155</definedName>
    <definedName name="CREPNHCPTET__7815____ANTANM1\FINESS_ET">'CRPP'!$E$156</definedName>
    <definedName name="CREPNHCPTET__7815____ANTANM1\Id_CR_SF_">'CRP_SF'!$E$156</definedName>
    <definedName name="CREPNHCPTET__7815____PRDANN0\FINESS_ET">'CRPP'!$F$156</definedName>
    <definedName name="CREPNHCPTET__7815____PRDANN0\Id_CR_SF_">'CRP_SF'!$F$156</definedName>
    <definedName name="CREPNHCPTET__7815____REAANM2\FINESS_ET">'CRPP'!$D$156</definedName>
    <definedName name="CREPNHCPTET__7815____REAANM2\Id_CR_SF_">'CRP_SF'!$D$156</definedName>
    <definedName name="CREPNHCPTET__7816____ANTANM1\FINESS_ET">'CRPP'!$E$157</definedName>
    <definedName name="CREPNHCPTET__7816____ANTANM1\Id_CR_SF_">'CRP_SF'!$E$157</definedName>
    <definedName name="CREPNHCPTET__7816____PRDANN0\FINESS_ET">'CRPP'!$F$157</definedName>
    <definedName name="CREPNHCPTET__7816____PRDANN0\Id_CR_SF_">'CRP_SF'!$F$157</definedName>
    <definedName name="CREPNHCPTET__7816____REAANM2\FINESS_ET">'CRPP'!$D$157</definedName>
    <definedName name="CREPNHCPTET__7816____REAANM2\Id_CR_SF_">'CRP_SF'!$D$157</definedName>
    <definedName name="CREPNHCPTET__7817____ANTANM1\FINESS_ET">'CRPP'!$E$158</definedName>
    <definedName name="CREPNHCPTET__7817____ANTANM1\Id_CR_SF_">'CRP_SF'!$E$158</definedName>
    <definedName name="CREPNHCPTET__7817____PRDANN0\FINESS_ET">'CRPP'!$F$158</definedName>
    <definedName name="CREPNHCPTET__7817____PRDANN0\Id_CR_SF_">'CRP_SF'!$F$158</definedName>
    <definedName name="CREPNHCPTET__7817____REAANM2\FINESS_ET">'CRPP'!$D$158</definedName>
    <definedName name="CREPNHCPTET__7817____REAANM2\Id_CR_SF_">'CRP_SF'!$D$158</definedName>
    <definedName name="CREPNHCPTET__786_____ANTANM1\FINESS_ET">'CRPP'!$E$159</definedName>
    <definedName name="CREPNHCPTET__786_____ANTANM1\Id_CR_SF_">'CRP_SF'!$E$159</definedName>
    <definedName name="CREPNHCPTET__786_____PRDANN0\FINESS_ET">'CRPP'!$F$159</definedName>
    <definedName name="CREPNHCPTET__786_____PRDANN0\Id_CR_SF_">'CRP_SF'!$F$159</definedName>
    <definedName name="CREPNHCPTET__786_____REAANM2\FINESS_ET">'CRPP'!$D$159</definedName>
    <definedName name="CREPNHCPTET__786_____REAANM2\Id_CR_SF_">'CRP_SF'!$D$159</definedName>
    <definedName name="CREPNHCPTET__787_____ANTANM1\FINESS_ET">'CRPP'!$E$160</definedName>
    <definedName name="CREPNHCPTET__787_____ANTANM1\Id_CR_SF_">'CRP_SF'!$E$160</definedName>
    <definedName name="CREPNHCPTET__787_____PRDANN0\FINESS_ET">'CRPP'!$F$160</definedName>
    <definedName name="CREPNHCPTET__787_____PRDANN0\Id_CR_SF_">'CRP_SF'!$F$160</definedName>
    <definedName name="CREPNHCPTET__787_____REAANM2\FINESS_ET">'CRPP'!$D$160</definedName>
    <definedName name="CREPNHCPTET__787_____REAANM2\Id_CR_SF_">'CRP_SF'!$D$160</definedName>
    <definedName name="CREPNHCPTET__789_____ANTANM1\FINESS_ET">'CRPP'!$E$161</definedName>
    <definedName name="CREPNHCPTET__789_____ANTANM1\Id_CR_SF_">'CRP_SF'!$E$161</definedName>
    <definedName name="CREPNHCPTET__789_____PRDANN0\FINESS_ET">'CRPP'!$F$161</definedName>
    <definedName name="CREPNHCPTET__789_____PRDANN0\Id_CR_SF_">'CRP_SF'!$F$161</definedName>
    <definedName name="CREPNHCPTET__789_____REAANM2\FINESS_ET">'CRPP'!$D$161</definedName>
    <definedName name="CREPNHCPTET__789_____REAANM2\Id_CR_SF_">'CRP_SF'!$D$161</definedName>
    <definedName name="CREPNHCPTET__78921___ANTANM1\FINESS_ET">'CRPP'!$E$162</definedName>
    <definedName name="CREPNHCPTET__78921___ANTANM1\Id_CR_SF_">'CRP_SF'!$E$162</definedName>
    <definedName name="CREPNHCPTET__78921___PRDANN0\FINESS_ET">'CRPP'!$F$162</definedName>
    <definedName name="CREPNHCPTET__78921___PRDANN0\Id_CR_SF_">'CRP_SF'!$F$162</definedName>
    <definedName name="CREPNHCPTET__78921___REAANM2\FINESS_ET">'CRPP'!$D$162</definedName>
    <definedName name="CREPNHCPTET__78921___REAANM2\Id_CR_SF_">'CRP_SF'!$D$162</definedName>
    <definedName name="CREPNHCPTET__78922___ANTANM1\FINESS_ET">'CRPP'!$E$163</definedName>
    <definedName name="CREPNHCPTET__78922___ANTANM1\Id_CR_SF_">'CRP_SF'!$E$163</definedName>
    <definedName name="CREPNHCPTET__78922___PRDANN0\FINESS_ET">'CRPP'!$F$163</definedName>
    <definedName name="CREPNHCPTET__78922___PRDANN0\Id_CR_SF_">'CRP_SF'!$F$163</definedName>
    <definedName name="CREPNHCPTET__78922___REAANM2\FINESS_ET">'CRPP'!$D$163</definedName>
    <definedName name="CREPNHCPTET__78922___REAANM2\Id_CR_SF_">'CRP_SF'!$D$163</definedName>
    <definedName name="CREPNHCPTET__79______ANTANM1\FINESS_ET">'CRPP'!$E$164</definedName>
    <definedName name="CREPNHCPTET__79______ANTANM1\Id_CR_SF_">'CRP_SF'!$E$164</definedName>
    <definedName name="CREPNHCPTET__79______PRDANN0\FINESS_ET">'CRPP'!$F$164</definedName>
    <definedName name="CREPNHCPTET__79______PRDANN0\Id_CR_SF_">'CRP_SF'!$F$164</definedName>
    <definedName name="CREPNHCPTET__79______REAANM2\FINESS_ET">'CRPP'!$D$164</definedName>
    <definedName name="CREPNHCPTET__79______REAANM2\Id_CR_SF_">'CRP_SF'!$D$164</definedName>
    <definedName name="CREPNHCPTET__RANDEFI_ANTANM1\FINESS_ET">'CRPP'!$E$174</definedName>
    <definedName name="CREPNHCPTET__RANDEFI_ANTANM1\Id_CR_SF_">'CRP_SF'!$E$174</definedName>
    <definedName name="CREPNHCPTET__RANDEFI_PRDANN0\FINESS_ET">'CRPP'!$F$174</definedName>
    <definedName name="CREPNHCPTET__RANDEFI_PRDANN0\Id_CR_SF_">'CRP_SF'!$F$174</definedName>
    <definedName name="CREPNHCPTET__RANDEFI_REAANM2\FINESS_ET">'CRPP'!$D$174</definedName>
    <definedName name="CREPNHCPTET__RANDEFI_REAANM2\Id_CR_SF_">'CRP_SF'!$D$174</definedName>
    <definedName name="CREPNHCPTET__RANEXCEDANTANM1\FINESS_ET">'CRPP'!$E$175</definedName>
    <definedName name="CREPNHCPTET__RANEXCEDANTANM1\Id_CR_SF_">'CRP_SF'!$E$175</definedName>
    <definedName name="CREPNHCPTET__RANEXCEDPRDANN0\FINESS_ET">'CRPP'!$F$175</definedName>
    <definedName name="CREPNHCPTET__RANEXCEDPRDANN0\Id_CR_SF_">'CRP_SF'!$F$175</definedName>
    <definedName name="CREPNHCPTET__RANEXCEDREAANM2\FINESS_ET">'CRPP'!$D$175</definedName>
    <definedName name="CREPNHCPTET__RANEXCEDREAANM2\Id_CR_SF_">'CRP_SF'!$D$175</definedName>
    <definedName name="CREPNHIDEN___ADRESSE____ANN0\_________">'Page de garde'!$D$12</definedName>
    <definedName name="CREPNHIDEN___ADRESSE____ANN0\FINESS_ET">'Page de garde'!$D$28</definedName>
    <definedName name="CREPNHIDEN___ADRESSE____ANN0\Id_CR_SF_">'Id_CR_SF'!$D$8</definedName>
    <definedName name="CREPNHIDEN___ANNEEREF___ANN0\_________">'Page de garde'!$D$4</definedName>
    <definedName name="CREPNHIDEN___CAPAAUTO___ANN0\FINESS_ET">'Page de garde'!$H$28</definedName>
    <definedName name="CREPNHIDEN___CAPAAUTO___ANN0\Id_CR_SF_">'Id_CR_SF'!$G$8</definedName>
    <definedName name="CREPNHIDEN___CAPAINST___ANN0\FINESS_ET">'Page de garde'!$I$28</definedName>
    <definedName name="CREPNHIDEN___CAPAINST___ANN0\Id_CR_SF_">'Id_CR_SF'!$H$8</definedName>
    <definedName name="CREPNHIDEN___CATEGORI___ANN0\FINESS_ET">'Page de garde'!$F$28</definedName>
    <definedName name="CREPNHIDEN___CATEGORI___ANN0\Id_CR_SF_">'Id_CR_SF'!$F$8</definedName>
    <definedName name="CREPNHIDEN___CCNT_______ANN0\_________">'Page de garde'!$E$34</definedName>
    <definedName name="CREPNHIDEN___DATEAUTO___ANN0\FINESS_ET">'Page de garde'!$N$28</definedName>
    <definedName name="CREPNHIDEN___DATECPOM___ANN0\_________">'Conversions'!$B$1</definedName>
    <definedName name="CREPNHIDEN___DATEGENE___ANN0\_________">'Conversions'!$B$2</definedName>
    <definedName name="CREPNHIDEN___EDITEURL___ANN0\_________">'Page de garde'!$A$3</definedName>
    <definedName name="CREPNHIDEN___EMAIL______ANN0\_________">'Page de garde'!$D$18</definedName>
    <definedName name="CREPNHIDEN___FAX________ANN0\_________">'Page de garde'!$D$16</definedName>
    <definedName name="CREPNHIDEN___FINESSET___ANN0\FINESS_ET">'Page de garde'!$E$28</definedName>
    <definedName name="CREPNHIDEN___FINESSET___ANN0\Id_CR_SF_">'Id_CR_SF'!$E$8</definedName>
    <definedName name="CREPNHIDEN___FINESSPR___ANN0\_________">'Page de garde'!$E$28</definedName>
    <definedName name="CREPNHIDEN___Id_CR_SF___ANN0\Id_CR_SF_">'Id_CR_SF'!$B$8</definedName>
    <definedName name="CREPNHIDEN___JOUROUV____ANN0\FINESS_ET">'Page de garde'!$J$28</definedName>
    <definedName name="CREPNHIDEN___JOUROUV____ANN0\Id_CR_SF_">'Id_CR_SF'!$I$8</definedName>
    <definedName name="CREPNHIDEN___NFINESS____ANN0\_________">'Page de garde'!$D$6</definedName>
    <definedName name="CREPNHIDEN___NOMETAB____ANN0\FINESS_ET">'Page de garde'!$C$28</definedName>
    <definedName name="CREPNHIDEN___NOMETAB____ANN0\Id_CR_SF_">'Id_CR_SF'!$C$8</definedName>
    <definedName name="CREPNHIDEN___NOMREPRE___ANN0\_________">'Page de garde'!$D$20</definedName>
    <definedName name="CREPNHIDEN___ORGAGEST___ANN0\_________">'Page de garde'!$D$8</definedName>
    <definedName name="CREPNHIDEN___STATUTJU___ANN0\_________">'Page de garde'!$D$10</definedName>
    <definedName name="CREPNHIDEN___TEL________ANN0\_________">'Page de garde'!$D$14</definedName>
    <definedName name="CREPNHIDEN___VERSION____ANN0\_________">'Page de garde'!$A$1</definedName>
    <definedName name="CREPNHIDEN___VERSIONL___ANN0\_________">'Page de garde'!$A$2</definedName>
    <definedName name="RepereConso">'Conso'!$C:$C</definedName>
    <definedName name="RepereCRP">'Synthèse_CRP'!$5:$16</definedName>
    <definedName name="RepereCRP_FISF">'Synthèse_CRP'!$21:$35</definedName>
    <definedName name="RepereFiness_ET">'Synthèse_CRP'!$5:$16</definedName>
    <definedName name="RepereFormules">'Synthèse_CRP'!$C$11:$D$16</definedName>
    <definedName name="RepereProchain">'Synthèse_CRP'!$A$21</definedName>
    <definedName name="RepereProchainConso">'Conso'!$D$1</definedName>
    <definedName name="statut">'Liste'!$A$2:$A$6</definedName>
    <definedName name="_xlnm.Print_Area" localSheetId="12">'EPRD synthétique'!$B$2:$E$25</definedName>
  </definedNames>
  <calcPr fullCalcOnLoad="1"/>
</workbook>
</file>

<file path=xl/sharedStrings.xml><?xml version="1.0" encoding="utf-8"?>
<sst xmlns="http://schemas.openxmlformats.org/spreadsheetml/2006/main" count="826" uniqueCount="460">
  <si>
    <t>Total</t>
  </si>
  <si>
    <t>ACHATS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</si>
  <si>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</si>
  <si>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</si>
  <si>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</si>
  <si>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</si>
  <si>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</si>
  <si>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</si>
  <si>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</si>
  <si>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</si>
  <si>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</si>
  <si>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</si>
  <si>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</si>
  <si>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</si>
  <si>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</si>
  <si>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</si>
  <si>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</si>
  <si>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</si>
  <si>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</si>
  <si>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</si>
  <si>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</si>
  <si>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</si>
  <si>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</si>
  <si>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</si>
  <si>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</si>
  <si>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</si>
  <si>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Charges locatives et de copropriété</t>
  </si>
  <si>
    <t>Primes d'assurances</t>
  </si>
  <si>
    <t>Etudes et recherches</t>
  </si>
  <si>
    <t>Divers</t>
  </si>
  <si>
    <t>Information, publications, relations publiques</t>
  </si>
  <si>
    <t>Services bancaires et assimilés</t>
  </si>
  <si>
    <t>AUTRES CHARGES DE GESTION COURANTE</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</si>
  <si>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</si>
  <si>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</si>
  <si>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</si>
  <si>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</si>
  <si>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</si>
  <si>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FINANCIERES</t>
  </si>
  <si>
    <t>Charges financières</t>
  </si>
  <si>
    <t>CHARGES EXCEPTIONNELLES</t>
  </si>
  <si>
    <t>Charges exceptionnelles sur opérations de gestion</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</si>
  <si>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</si>
  <si>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</si>
  <si>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</si>
  <si>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</si>
  <si>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</si>
  <si>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provisions des charges d'exploitation</t>
  </si>
  <si>
    <t>Dotations aux dépréciations des immobilisations incorporelles et corporelles</t>
  </si>
  <si>
    <t>Dotations aux dépréciations des actifs circulants</t>
  </si>
  <si>
    <t>Dotations aux amortissements, dépréciations et provisions : charges exceptionnelles</t>
  </si>
  <si>
    <t>TOTAL GROUPE III</t>
  </si>
  <si>
    <t>Produits à la charge de l’assurance maladie (hors EHPAD)</t>
  </si>
  <si>
    <t>Produits à la charge de l’Etat</t>
  </si>
  <si>
    <t>Produits à la charge du département (hors EHPAD)</t>
  </si>
  <si>
    <t>Produits à la charge de l’usager (hors EHPAD)</t>
  </si>
  <si>
    <t>Produits à la charge d’autres financeurs</t>
  </si>
  <si>
    <t>Production stockée</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</si>
  <si>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</si>
  <si>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</si>
  <si>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</si>
  <si>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</si>
  <si>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</si>
  <si>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</si>
  <si>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</si>
  <si>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rémunérations du personnel  médical</t>
  </si>
  <si>
    <t>Remboursements sur rémunérations des personnes handicapées</t>
  </si>
  <si>
    <t>Remboursements sur charges de sécurité sociale et de prévoyance et sur autres charges sociales</t>
  </si>
  <si>
    <t>Fonds de compensation des cessations anticipées d'activité</t>
  </si>
  <si>
    <t>Intérêts des emprunts et dettes (en recettes)</t>
  </si>
  <si>
    <t>Produits financiers</t>
  </si>
  <si>
    <t xml:space="preserve">PRODUITS EXCEPTIONNELS </t>
  </si>
  <si>
    <t>Produits exceptionnels sur opérations de gestion</t>
  </si>
  <si>
    <t>Produits de cessions d'éléments d'actif</t>
  </si>
  <si>
    <t>Quote-part des subventions d'investissement virée au résultat de l'exercice</t>
  </si>
  <si>
    <t>AUTRES PRODUITS</t>
  </si>
  <si>
    <t>Reprises sur dépréciations et provisions (à inscrire dans les produits financiers)</t>
  </si>
  <si>
    <t>Reprises sur dépréciations et provisions (à inscrire dans les produits exceptionnels)</t>
  </si>
  <si>
    <t>Transferts de charges</t>
  </si>
  <si>
    <t>6459/ 69/79</t>
  </si>
  <si>
    <t>EXCEDENT PREVISIONNEL</t>
  </si>
  <si>
    <t>DEFICIT PREVISIONNEL</t>
  </si>
  <si>
    <t>Produits</t>
  </si>
  <si>
    <t>Achats et variation de stocks</t>
  </si>
  <si>
    <t>Transports de biens, d'usagers et transports collectifs du personnel</t>
  </si>
  <si>
    <t>Locations</t>
  </si>
  <si>
    <t>Entretien et réparations</t>
  </si>
  <si>
    <t>CRPP</t>
  </si>
  <si>
    <t>Catégorie</t>
  </si>
  <si>
    <t>Date d'autorisation</t>
  </si>
  <si>
    <t>Capacité autorisée</t>
  </si>
  <si>
    <t>Capacité installée</t>
  </si>
  <si>
    <t>Adresses</t>
  </si>
  <si>
    <t>Amplitude d'ouverture sur l'année (en jours)</t>
  </si>
  <si>
    <t>…</t>
  </si>
  <si>
    <t>Montant</t>
  </si>
  <si>
    <t>CRPA_1</t>
  </si>
  <si>
    <t>CRPA_2</t>
  </si>
  <si>
    <t>CRPA_...</t>
  </si>
  <si>
    <t>Page  à</t>
  </si>
  <si>
    <t>Comptes de résultat prévisionnel</t>
  </si>
  <si>
    <t>Page</t>
  </si>
  <si>
    <t>Documents</t>
  </si>
  <si>
    <t>Identification de l'onglet</t>
  </si>
  <si>
    <t>Pagination</t>
  </si>
  <si>
    <t>Tableau_Rcc</t>
  </si>
  <si>
    <t>N° de compte</t>
  </si>
  <si>
    <t>Libellé</t>
  </si>
  <si>
    <t>Clé de répartition
(nature)</t>
  </si>
  <si>
    <t>CHARGES</t>
  </si>
  <si>
    <t>PRODUITS</t>
  </si>
  <si>
    <t>TOTAL DES CHARGES</t>
  </si>
  <si>
    <t>TOTAL DES PRODUITS</t>
  </si>
  <si>
    <t>TOTAL EQUILIBRE DU COMPTE DE RESULTAT PREVISIONNEL</t>
  </si>
  <si>
    <t>Valeur comptable des éléments d'actif cédés</t>
  </si>
  <si>
    <t>Produits des cessions d'éléments d'actif</t>
  </si>
  <si>
    <t>Dotations aux amortissements, aux dépréciations et aux provisions</t>
  </si>
  <si>
    <t>SOUS-TOTAL 1</t>
  </si>
  <si>
    <t>SOUS-TOTAL 2</t>
  </si>
  <si>
    <t>Synthèse des CRP</t>
  </si>
  <si>
    <t>Synthèse_CRP</t>
  </si>
  <si>
    <t>EPRD-Synthétique</t>
  </si>
  <si>
    <t>TOTAL EQUILIBRE DU COMPTE DE RESULTAT PREVISIONNEL PRINCIPAL/ANNEXE</t>
  </si>
  <si>
    <t>Reprises sur dépréciations des actifs circulants</t>
  </si>
  <si>
    <t>Reprises sur dépréciations des immobilisations incorporelles et corporelles</t>
  </si>
  <si>
    <t>Reprises sur provisions d'exploitation</t>
  </si>
  <si>
    <t>Reprises sur amortissements des immobilisations incorporelles et corporelles</t>
  </si>
  <si>
    <t>RESULTAT COMPTABLE PREVISIONNEL EXCEDENTAIRE</t>
  </si>
  <si>
    <t>RESULTAT COMPTABLE PREVISIONNEL DEFICITAIRE</t>
  </si>
  <si>
    <t>Sommaire</t>
  </si>
  <si>
    <t>Cadre EPRD synthétique</t>
  </si>
  <si>
    <t>Tableau de répartition des charges communes et opérations faites en commun</t>
  </si>
  <si>
    <t>Convention collective majoritaire de travail / accord d'entreprise :</t>
  </si>
  <si>
    <t>APPORT A LA CAPACITE D'AUTOFINANCEMENT (si 1-2&gt;0)</t>
  </si>
  <si>
    <t>PRELEVEMENT SUR LA CAPACITE D'AUTOFINANCEMENT (si 1-2&lt;0)</t>
  </si>
  <si>
    <t>CHARGES SOINS + DEPENDANCE</t>
  </si>
  <si>
    <t>PRODUITS SOINS + DEPENDANCE</t>
  </si>
  <si>
    <t>RESULTAT COMPTABLE PREVISIONNEL (EXCEDENT)</t>
  </si>
  <si>
    <t>Sections soins et dépendance</t>
  </si>
  <si>
    <t>SOINS + DEPENDANCE</t>
  </si>
  <si>
    <r>
      <rPr>
        <b/>
        <sz val="10"/>
        <rFont val="Arial"/>
        <family val="2"/>
      </rPr>
      <t>Groupe I :</t>
    </r>
    <r>
      <rPr>
        <sz val="10"/>
        <rFont val="Arial"/>
        <family val="2"/>
      </rPr>
      <t xml:space="preserve"> charges afférentes à l'exploitation courante</t>
    </r>
  </si>
  <si>
    <r>
      <rPr>
        <b/>
        <sz val="10"/>
        <rFont val="Arial"/>
        <family val="2"/>
      </rPr>
      <t>Groupe II :</t>
    </r>
    <r>
      <rPr>
        <sz val="10"/>
        <rFont val="Arial"/>
        <family val="2"/>
      </rPr>
      <t xml:space="preserve"> charges afférentes au personnel</t>
    </r>
  </si>
  <si>
    <r>
      <rPr>
        <b/>
        <sz val="10"/>
        <rFont val="Arial"/>
        <family val="2"/>
      </rPr>
      <t>Groupe III :</t>
    </r>
    <r>
      <rPr>
        <sz val="10"/>
        <rFont val="Arial"/>
        <family val="2"/>
      </rPr>
      <t xml:space="preserve"> charges afférentes à la structure</t>
    </r>
  </si>
  <si>
    <r>
      <rPr>
        <b/>
        <sz val="10"/>
        <rFont val="Arial"/>
        <family val="2"/>
      </rPr>
      <t xml:space="preserve">Groupe I </t>
    </r>
    <r>
      <rPr>
        <sz val="10"/>
        <rFont val="Arial"/>
        <family val="2"/>
      </rPr>
      <t>: produits de la tarification</t>
    </r>
  </si>
  <si>
    <r>
      <rPr>
        <b/>
        <sz val="10"/>
        <rFont val="Arial"/>
        <family val="2"/>
      </rPr>
      <t>Groupe II :</t>
    </r>
    <r>
      <rPr>
        <sz val="10"/>
        <rFont val="Arial"/>
        <family val="2"/>
      </rPr>
      <t xml:space="preserve"> autres produits relatifs à l'exploitation</t>
    </r>
  </si>
  <si>
    <r>
      <rPr>
        <b/>
        <sz val="10"/>
        <rFont val="Arial"/>
        <family val="2"/>
      </rPr>
      <t xml:space="preserve">Groupe III </t>
    </r>
    <r>
      <rPr>
        <sz val="10"/>
        <rFont val="Arial"/>
        <family val="2"/>
      </rPr>
      <t>: produits financiers, produits exceptionnels et produits non encaissables</t>
    </r>
  </si>
  <si>
    <t>Exercice :</t>
  </si>
  <si>
    <t>Organisme gestionnaire :</t>
  </si>
  <si>
    <t>Téléphone :</t>
  </si>
  <si>
    <t>Fax :</t>
  </si>
  <si>
    <t>N° FINESS (entité juridique) :</t>
  </si>
  <si>
    <t>Statut de l'entité juridique :</t>
  </si>
  <si>
    <t>Adresse :</t>
  </si>
  <si>
    <t>Email :</t>
  </si>
  <si>
    <t>Nom et qualité de la personne habilitée à représenter l'organisme gestionnaire :</t>
  </si>
  <si>
    <t>Date d'effet du contrat pluriannuel d'objectifs et de moyens :</t>
  </si>
  <si>
    <t>Raison sociale :</t>
  </si>
  <si>
    <t>FINESS ET :</t>
  </si>
  <si>
    <r>
      <t>GROUPE I :</t>
    </r>
    <r>
      <rPr>
        <b/>
        <sz val="10"/>
        <rFont val="Arial"/>
        <family val="2"/>
      </rPr>
      <t xml:space="preserve"> CHARGES AFFERENTES A L'EXPLOITATION COURANTE</t>
    </r>
  </si>
  <si>
    <r>
      <t>GROUPE I :</t>
    </r>
    <r>
      <rPr>
        <b/>
        <sz val="10"/>
        <rFont val="Arial"/>
        <family val="2"/>
      </rPr>
      <t xml:space="preserve"> PRODUITS DE LA TARIFICATION</t>
    </r>
  </si>
  <si>
    <r>
      <t>GROUPE II :</t>
    </r>
    <r>
      <rPr>
        <b/>
        <sz val="10"/>
        <rFont val="Arial"/>
        <family val="2"/>
      </rPr>
      <t xml:space="preserve"> AUTRES PRODUITS RELATIFS A L'EXPLOITATION</t>
    </r>
  </si>
  <si>
    <t>FINESS ET</t>
  </si>
  <si>
    <t>Raison sociale</t>
  </si>
  <si>
    <t>statut</t>
  </si>
  <si>
    <t>categorie</t>
  </si>
  <si>
    <t>Conso</t>
  </si>
  <si>
    <t xml:space="preserve">Date de génération du fichier </t>
  </si>
  <si>
    <t>AJA</t>
  </si>
  <si>
    <t>Org.Privé non Lucr.</t>
  </si>
  <si>
    <t/>
  </si>
  <si>
    <t>Présentation des charges :</t>
  </si>
  <si>
    <t>Contribution versée au groupement hospitalier de territoire</t>
  </si>
  <si>
    <t xml:space="preserve">Présentation des produits : </t>
  </si>
  <si>
    <t>Quote-part d'éléments du fonds associatif virée au résultat</t>
  </si>
  <si>
    <t>Autres produits exceptionnels (autres que c/7781)</t>
  </si>
  <si>
    <t>Quotes-parts des subventions et fonds associatifs virée au résultat</t>
  </si>
  <si>
    <t>Reprises sur amortissements, dépréciations et provisions</t>
  </si>
  <si>
    <t>RESULTAT COMPTABLE PREVISIONNEL (DEFICIT) (1)</t>
  </si>
  <si>
    <t xml:space="preserve">I.- Quels sont les organismes gestionnaires (OG) concernés par ce cadre ? </t>
  </si>
  <si>
    <t xml:space="preserve">a) 1er finess ET : </t>
  </si>
  <si>
    <r>
      <t>i)</t>
    </r>
    <r>
      <rPr>
        <sz val="7"/>
        <color indexed="8"/>
        <rFont val="Times New Roman"/>
        <family val="1"/>
      </rPr>
      <t xml:space="preserve">     </t>
    </r>
    <r>
      <rPr>
        <sz val="10"/>
        <color indexed="8"/>
        <rFont val="Arial"/>
        <family val="2"/>
      </rPr>
      <t>saisie de la première ligne</t>
    </r>
  </si>
  <si>
    <t xml:space="preserve">b) 2ème finess ET : </t>
  </si>
  <si>
    <r>
      <t>i)</t>
    </r>
    <r>
      <rPr>
        <sz val="7"/>
        <color indexed="8"/>
        <rFont val="Times New Roman"/>
        <family val="1"/>
      </rPr>
      <t xml:space="preserve">     </t>
    </r>
    <r>
      <rPr>
        <sz val="10"/>
        <color indexed="8"/>
        <rFont val="Arial"/>
        <family val="2"/>
      </rPr>
      <t>saisie de la deuxième ligne</t>
    </r>
  </si>
  <si>
    <t xml:space="preserve">c) Etc. </t>
  </si>
  <si>
    <r>
      <t xml:space="preserve">- Le cadre normalisé n'est </t>
    </r>
    <r>
      <rPr>
        <b/>
        <sz val="10"/>
        <color indexed="8"/>
        <rFont val="Arial"/>
        <family val="2"/>
      </rPr>
      <t>pas compatible avec Libre Office ni Open Office</t>
    </r>
    <r>
      <rPr>
        <sz val="10"/>
        <color indexed="8"/>
        <rFont val="Arial"/>
        <family val="2"/>
      </rPr>
      <t xml:space="preserve">.  </t>
    </r>
  </si>
  <si>
    <t>Lisez-moi du cadre "EPRD simplifié"</t>
  </si>
  <si>
    <t>N° FINESS Etablissement</t>
  </si>
  <si>
    <t>Convention collective</t>
  </si>
  <si>
    <t>Prélèvement sur la CAF en pourcentage des produits</t>
  </si>
  <si>
    <t>Compte de résultat prévisionnel annexe - Activité sans FINESS</t>
  </si>
  <si>
    <t>%</t>
  </si>
  <si>
    <t xml:space="preserve">Dénomination du CRP sans FINESS : </t>
  </si>
  <si>
    <t xml:space="preserve">N° d'identifiant : </t>
  </si>
  <si>
    <t>EHPAD</t>
  </si>
  <si>
    <t>Org.Privé Commer.</t>
  </si>
  <si>
    <t>Remboursements sur rémunérations du personnel médical</t>
  </si>
  <si>
    <t>Résultats antérieurs repris dans le cadre de la tarification (déficits)</t>
  </si>
  <si>
    <t>Résultats antérieurs repris dans le cadre de la tarification (excédents)</t>
  </si>
  <si>
    <t>- Veuillez ne pas modifier tout élément de mise en page (comme les déplacements, insertions de lignes ou de colonnes).</t>
  </si>
  <si>
    <t>Le modèle de CRP créé est le CRP non soumis à l'équilibre strict.</t>
  </si>
  <si>
    <t>Nous vous invitons à compléter le tableau de l'onglet "Id_CRP_SF" selon le même ordonnancement chaque année, afin qu'un même numéro d'identification soit toujours attribué à la même activité.</t>
  </si>
  <si>
    <t>Les CRP inclus dans l'EPRD simplifié sont automatiquement non soumis à l'équilibre strict.</t>
  </si>
  <si>
    <t xml:space="preserve">Récapitulatif des aides contextuelles </t>
  </si>
  <si>
    <t>N° FINESS (entité juridique)</t>
  </si>
  <si>
    <t>Première ligne du tableau de la page de garde</t>
  </si>
  <si>
    <t xml:space="preserve">Deuxième ligne et lignes suivantes du tableau de la page de garde </t>
  </si>
  <si>
    <t>Icônes du tableau de la page de garde</t>
  </si>
  <si>
    <t>Dénomination du CRP sans n° FINESS</t>
  </si>
  <si>
    <t>N° FINESS de rattachement</t>
  </si>
  <si>
    <t>FINESS de rattachement :</t>
  </si>
  <si>
    <t xml:space="preserve">: crée les onglets correspondants selon le procédé décrit dans le "LISEZ-MOI". </t>
  </si>
  <si>
    <t>Indiquer le compte de résultat prévisionnel principal (CRPP).Dans l'attente de la signature du CPOM, il peut s'agir du compte de résultat de l'établissement le plus ancien ou celui dont les dépenses d'exploitation sont les plus importantes. Ce choix peut être modifié lors de la signature du CPOM.</t>
  </si>
  <si>
    <t>Saisir les informations des comptes de résultat annexes (CRA). Une ligne par CRA est à saisir.</t>
  </si>
  <si>
    <t>Compte de résultat prévisionnel principal/annexe non soumis à l'obligation d'équilibre - Présentation des charges</t>
  </si>
  <si>
    <t>Sous-traitance : prestations à caractère médical</t>
  </si>
  <si>
    <t>Sous-traitance : prestations à caractère médico-social</t>
  </si>
  <si>
    <t>Sous-traitance : autres prestations de service</t>
  </si>
  <si>
    <t>Compte de résultat prévisionnel principal/annexe non soumis à l'obligation d'équilibre - Présentation des produits</t>
  </si>
  <si>
    <r>
      <rPr>
        <b/>
        <sz val="10"/>
        <rFont val="Arial"/>
        <family val="2"/>
      </rPr>
      <t>Groupe I :</t>
    </r>
    <r>
      <rPr>
        <sz val="10"/>
        <rFont val="Arial"/>
        <family val="2"/>
      </rPr>
      <t xml:space="preserve"> produits de la tarification</t>
    </r>
  </si>
  <si>
    <r>
      <rPr>
        <b/>
        <sz val="10"/>
        <rFont val="Arial"/>
        <family val="2"/>
      </rPr>
      <t>Groupe III :</t>
    </r>
    <r>
      <rPr>
        <sz val="10"/>
        <rFont val="Arial"/>
        <family val="2"/>
      </rPr>
      <t xml:space="preserve"> produits financiers, produits exceptionnels et produits non encaissables</t>
    </r>
  </si>
  <si>
    <t>Quotes-parts des subventions et fonds associatifs virées au résultat</t>
  </si>
  <si>
    <t>categorie_Id_CRP_SF</t>
  </si>
  <si>
    <t>Autres</t>
  </si>
  <si>
    <t>Accueil de jour adossé</t>
  </si>
  <si>
    <t xml:space="preserve">N° Identifiant : </t>
  </si>
  <si>
    <t>Dénomination du CR sans Finess :</t>
  </si>
  <si>
    <t>Apport à la CAF en pourcentage des produits</t>
  </si>
  <si>
    <r>
      <t xml:space="preserve"> </t>
    </r>
    <r>
      <rPr>
        <b/>
        <u val="single"/>
        <sz val="10"/>
        <rFont val="Arial"/>
        <family val="2"/>
      </rPr>
      <t>GROUPE II :</t>
    </r>
    <r>
      <rPr>
        <b/>
        <sz val="10"/>
        <rFont val="Arial"/>
        <family val="2"/>
      </rPr>
      <t xml:space="preserve"> CHARGES AFFERENTES AU PERSONNEL</t>
    </r>
  </si>
  <si>
    <r>
      <t xml:space="preserve"> </t>
    </r>
    <r>
      <rPr>
        <b/>
        <u val="single"/>
        <sz val="10"/>
        <rFont val="Arial"/>
        <family val="2"/>
      </rPr>
      <t>GROUPE III :</t>
    </r>
    <r>
      <rPr>
        <b/>
        <sz val="10"/>
        <rFont val="Arial"/>
        <family val="2"/>
      </rPr>
      <t xml:space="preserve"> CHARGES AFFERENTES A LA STRUCTURE </t>
    </r>
  </si>
  <si>
    <t>Identification des activités sans numéro FINESS</t>
  </si>
  <si>
    <t>Liste des établissements, services et activités sans FINESS Etablissement relevant du périmètre de l'EPRD</t>
  </si>
  <si>
    <t>Adresse</t>
  </si>
  <si>
    <t>29 - Convention collective nationale des établissements privés d'hospitalisation, de soins, de cure et de garde à but non lucratif (FEHAP, convention de 1951)</t>
  </si>
  <si>
    <t>405 - Convention collective nationale des établissements médico-sociaux de l'union intersyndicale des secteurs sanitaires et sociaux (UNISSS, FFESCPE, convention de 1965, enfants, adolescents )</t>
  </si>
  <si>
    <t>413 - Convention collective nationale de travail des établissements et services pour personnes inadaptées et handicapées (convention de 1966, SNAPEI)</t>
  </si>
  <si>
    <t>783 - Convention collective des centres d'hébergement et de réadaptation sociale et dans les services d'accueil, d'orientation et d'insertion pour adultes (CHRS, SOP )</t>
  </si>
  <si>
    <t>1001 - Convention collective nationale du 1 mars 1979 des médecins spécialistes qualifiés au regard du conseil de l'ordre travaillant dans les établissements et services pour personnes inadaptées et handicapées</t>
  </si>
  <si>
    <t>1031 - Convention collective nationale de la fédération nationale des associations familiales rurales (FNAFR)</t>
  </si>
  <si>
    <t>1261 - Convention collective nationale des acteurs du lien social et familial : centres sociaux et socioculturels, associations d'accueil de jeunes enfants, associations de développement social local (SNAECSO)</t>
  </si>
  <si>
    <t>1565 - Convention collective des services de soins infirmiers à domicile pour personnes âgées de la Guadeloupe</t>
  </si>
  <si>
    <t>2046 - Convention collective nationale du personnel non médical des centres de lutte contre le cancer</t>
  </si>
  <si>
    <t>2941 - Convention collective de la branche de l'aide, de l'accompagnement, des soins et des services à domicile</t>
  </si>
  <si>
    <t>5502 - Convention d'entreprise Croix Rouge</t>
  </si>
  <si>
    <t>5524 - Convention d'entreprise France terre d'asile</t>
  </si>
  <si>
    <r>
      <t>GROUPE III :</t>
    </r>
    <r>
      <rPr>
        <b/>
        <sz val="10"/>
        <rFont val="Arial"/>
        <family val="2"/>
      </rPr>
      <t xml:space="preserve"> PRODUITS FINANCIERS, PRODUITS EXCEPTIONNELS  ET PRODUITS NON ENCAISSABLES </t>
    </r>
  </si>
  <si>
    <t>Montant des quotes-parts des opérations faites en commun</t>
  </si>
  <si>
    <t>Préconisation de remplissage : la somme des budgets (2) + (3) devrait être égale à (1)</t>
  </si>
  <si>
    <t>Quotes-parts Autres opérations faites en commun</t>
  </si>
  <si>
    <t>Etablissements relevant du périmètre de l'EPRD</t>
  </si>
  <si>
    <t>Etablissements</t>
  </si>
  <si>
    <t>Identifiant (*)</t>
  </si>
  <si>
    <t>(*) Veuillez saisir un identifiant de votre choix comprenant 6 caractères (sans caractères spéciaux, tirets, accents…).</t>
  </si>
  <si>
    <t>Etablissement 1 budget principal (CRPP)</t>
  </si>
  <si>
    <t>Etablissement 2 (CRPA 1)</t>
  </si>
  <si>
    <t>Etablissement 3 (CRPA 2)</t>
  </si>
  <si>
    <t>Etablissement ... (CRPA...)</t>
  </si>
  <si>
    <t>Montant total du compte (1)</t>
  </si>
  <si>
    <t>Activités/ESSMS relevant du périmètre du CPOM (2)</t>
  </si>
  <si>
    <t>Budgets hors périmètre du CPOM (synthèse) (3)</t>
  </si>
  <si>
    <t>CRPA 1</t>
  </si>
  <si>
    <t>CRPA…</t>
  </si>
  <si>
    <t>EPRD synthétique</t>
  </si>
  <si>
    <t>Nous vous invitons à compléter le tableau de l'onglet "Id_CR_SF" selon le même ordonnancement chaque année, afin qu'un même numéro d'identification soit toujours attribué à la même activité.</t>
  </si>
  <si>
    <r>
      <rPr>
        <sz val="9"/>
        <rFont val="Arial"/>
        <family val="2"/>
      </rPr>
      <t>*</t>
    </r>
    <r>
      <rPr>
        <sz val="6.5"/>
        <rFont val="Arial"/>
        <family val="2"/>
      </rPr>
      <t xml:space="preserve"> Dont petites unités de vie (PUV)</t>
    </r>
  </si>
  <si>
    <t xml:space="preserve">III.- Fonctionnement du cadre </t>
  </si>
  <si>
    <r>
      <t xml:space="preserve">Dans ce tableau, il convient de saisir </t>
    </r>
    <r>
      <rPr>
        <b/>
        <sz val="10"/>
        <color indexed="8"/>
        <rFont val="Arial"/>
        <family val="2"/>
      </rPr>
      <t xml:space="preserve">une ligne par établissement </t>
    </r>
    <r>
      <rPr>
        <sz val="10"/>
        <color indexed="8"/>
        <rFont val="Arial"/>
        <family val="2"/>
      </rPr>
      <t xml:space="preserve">(nommé ci-après FINESS ET pour plus de simplicité), selon les modalités suivantes : </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</si>
  <si>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</si>
  <si>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CRPP (*) relatif au 1</t>
    </r>
    <r>
      <rPr>
        <vertAlign val="superscript"/>
        <sz val="10"/>
        <color indexed="8"/>
        <rFont val="Arial"/>
        <family val="2"/>
      </rPr>
      <t>er</t>
    </r>
    <r>
      <rPr>
        <sz val="10"/>
        <color indexed="8"/>
        <rFont val="Arial"/>
        <family val="2"/>
      </rPr>
      <t xml:space="preserve"> finess ET ainsi que tous les autres onglets communs du cadre ("</t>
    </r>
    <r>
      <rPr>
        <i/>
        <sz val="10"/>
        <color indexed="8"/>
        <rFont val="Arial"/>
        <family val="2"/>
      </rPr>
      <t>Synthèse_CRP</t>
    </r>
    <r>
      <rPr>
        <sz val="10"/>
        <color indexed="8"/>
        <rFont val="Arial"/>
        <family val="2"/>
      </rPr>
      <t>", "</t>
    </r>
    <r>
      <rPr>
        <i/>
        <sz val="10"/>
        <color indexed="8"/>
        <rFont val="Arial"/>
        <family val="2"/>
      </rPr>
      <t>EPRD synthétique</t>
    </r>
    <r>
      <rPr>
        <sz val="10"/>
        <color indexed="8"/>
        <rFont val="Arial"/>
        <family val="2"/>
      </rPr>
      <t>" et "</t>
    </r>
    <r>
      <rPr>
        <i/>
        <sz val="10"/>
        <color indexed="8"/>
        <rFont val="Arial"/>
        <family val="2"/>
      </rPr>
      <t>Tableau_Rcc</t>
    </r>
    <r>
      <rPr>
        <sz val="10"/>
        <color indexed="8"/>
        <rFont val="Arial"/>
        <family val="2"/>
      </rPr>
      <t xml:space="preserve">") sont alors automatiquement générés.  </t>
    </r>
  </si>
  <si>
    <r>
      <t xml:space="preserve">iii) l’onglet CRPA (**) relatif au 2ème </t>
    </r>
    <r>
      <rPr>
        <sz val="10"/>
        <color indexed="8"/>
        <rFont val="Arial"/>
        <family val="2"/>
      </rPr>
      <t xml:space="preserve">finess ET est alors automatiquement généré.  </t>
    </r>
  </si>
  <si>
    <r>
      <rPr>
        <sz val="11"/>
        <rFont val="Arial"/>
        <family val="2"/>
      </rPr>
      <t>*</t>
    </r>
    <r>
      <rPr>
        <sz val="6.5"/>
        <rFont val="Arial"/>
        <family val="2"/>
      </rPr>
      <t xml:space="preserve"> CRPP: compte de résultat prévisionnel principal - le nom de l'onglet est construit de la manière suivante: "CRPP+N°FINESS ET de l'établissement"</t>
    </r>
  </si>
  <si>
    <r>
      <rPr>
        <sz val="12"/>
        <rFont val="Arial"/>
        <family val="2"/>
      </rPr>
      <t>**</t>
    </r>
    <r>
      <rPr>
        <sz val="6.5"/>
        <rFont val="Arial"/>
        <family val="2"/>
      </rPr>
      <t xml:space="preserve"> CRPA: compte de résultat prévisionnel annexe - le nom de l'onglet est construit de la manière suivante: "CRPA+N°FINESS ET de l'établissement" </t>
    </r>
  </si>
  <si>
    <t>IV.- Consignes d'utilisation</t>
  </si>
  <si>
    <t>V.- Cas spécifique des activités sans FINESS</t>
  </si>
  <si>
    <r>
      <t xml:space="preserve">Pour chaque ligne, un identifiant est créé automatiquement à partir des données du tableau de l'onglet "Id_CR_SF". Les onglets sont créés dans l'ordre de remplissage de ce tableau </t>
    </r>
    <r>
      <rPr>
        <sz val="10"/>
        <rFont val="Arial"/>
        <family val="2"/>
      </rPr>
      <t xml:space="preserve">et sont nommés selon la règle suivante: CRP_SF + n° identifiant. </t>
    </r>
  </si>
  <si>
    <t>VI.- Cas des OG commerciaux</t>
  </si>
  <si>
    <t>Cette possibilité n'est ouverte qu'aux organismes commerciaux, conformément à l'article L. 313-12 du CASF.</t>
  </si>
  <si>
    <t>L'OG peut, avec l'accord de l'AT, établir un cadre EPRD complet unique regroupant l'ensemble de ces établissements. A défaut, il doit déposer un cadre complet pour le périmètre</t>
  </si>
  <si>
    <t xml:space="preserve">de ses ESMS PH et un cadre simplifié regroupant ses EHPAD et/ou AJA (même si un CPOM commun a été signé). </t>
  </si>
  <si>
    <t xml:space="preserve">Ce cadre fonctionne sur la base d'un procédé de création automatique des onglets en remplissant le tableau de page de garde nommé « Etablissements relevant du périmètre de </t>
  </si>
  <si>
    <r>
      <t xml:space="preserve">l'EPRD » et en cliquant sur l’icône : </t>
    </r>
    <r>
      <rPr>
        <b/>
        <sz val="11"/>
        <color indexed="50"/>
        <rFont val="Arial"/>
        <family val="2"/>
      </rPr>
      <t>+</t>
    </r>
    <r>
      <rPr>
        <sz val="10"/>
        <color indexed="8"/>
        <rFont val="Arial"/>
        <family val="2"/>
      </rPr>
      <t xml:space="preserve"> , selon l’ordonnancement suivant : </t>
    </r>
  </si>
  <si>
    <t>2) Chacun des finess Etablissement (FINESS ET) relevant de l’organisme gestionnaire (c'est-à-dire du Finess EJ renseigné plus haut) et inclus dans le périmètre de l’EPRD, doit</t>
  </si>
  <si>
    <t xml:space="preserve">être renseigné dans le tableau du bas de la page de garde "Etablissements relevant du périmètre de l'EPRD". </t>
  </si>
  <si>
    <r>
      <rPr>
        <b/>
        <sz val="10"/>
        <rFont val="Arial"/>
        <family val="2"/>
      </rPr>
      <t>Les champs à saisir obligatoirement sur chaque ligne, pour que les onglets soient effectivement générés,</t>
    </r>
    <r>
      <rPr>
        <sz val="10"/>
        <rFont val="Arial"/>
        <family val="2"/>
      </rPr>
      <t xml:space="preserve"> sont: </t>
    </r>
  </si>
  <si>
    <t>- "N° FINESS Etablissement" 
- "Catégorie"</t>
  </si>
  <si>
    <r>
      <t>Afin de permettre leur intégration technique dans le présent cadre, il convient de saisir l'onglet "</t>
    </r>
    <r>
      <rPr>
        <i/>
        <sz val="10"/>
        <rFont val="Arial"/>
        <family val="2"/>
      </rPr>
      <t>Id_CR_SF</t>
    </r>
    <r>
      <rPr>
        <sz val="10"/>
        <rFont val="Arial"/>
        <family val="2"/>
      </rPr>
      <t>" selon le même procédé que le tableau de la page de garde décrit en</t>
    </r>
  </si>
  <si>
    <t xml:space="preserve">partie III. ci-dessus, afin que les onglets des CRP sans finess soient créés automatiquement. </t>
  </si>
  <si>
    <t xml:space="preserve">Tous les CRP_SF sont pris en compte dans les calculs globaux (comptes de résultat consolidés et impact sur la CAF). Veillez à bien mettre en cohérence le CRP de </t>
  </si>
  <si>
    <t>l'établissement d'adossement avec le CRP_SF rattaché, en déduisant les charges et produits du CRP_SF des montants indiqués dans le CRP de l'établissement d'adossement.</t>
  </si>
  <si>
    <t xml:space="preserve">Si l'EPRD est élaboré par un organisme commercial pour le compte des sociétés gestionnaires d'EHPAD qu'il contrôle (dans les conditions prévues au II de l'article L. 233-16 </t>
  </si>
  <si>
    <t>du code de commerce), le fonctionnement du cadre décrit en III. et IV. ci-dessus est valable, même si les FINESS ET ne relèvent pas du même FINESS EJ.</t>
  </si>
  <si>
    <t>En revanche, un seul FINESS EJ, parmi les FINESS EJ d'une des sociétés contrôlées ou le FINESS EJ de la société mère, peut être indiqué dans le champ "N° FINESS (entité</t>
  </si>
  <si>
    <t>indiqué sur la plateforme, dans le dossier de dépôt de l'EPRD.</t>
  </si>
  <si>
    <t xml:space="preserve">l'affectation des établissements et services (FINESS ET) relevant de FINESS EJ différents. </t>
  </si>
  <si>
    <t>II.- Périmètre de l'EPRD</t>
  </si>
  <si>
    <t>A noter : dans un souci d'adaptation permanente aux pratiques et sans préjudice des obligations générales de dépôt de l'EPRD, des ajustements ponctuels peuvent être apportés par rapport aux modèles joints à l'arrêté précité et régularisés ultérieurement par arrêté modificatif.</t>
  </si>
  <si>
    <r>
      <t xml:space="preserve">=&gt; les OG </t>
    </r>
    <r>
      <rPr>
        <b/>
        <sz val="10"/>
        <rFont val="Arial"/>
        <family val="2"/>
      </rPr>
      <t>privés</t>
    </r>
    <r>
      <rPr>
        <sz val="10"/>
        <rFont val="Arial"/>
        <family val="2"/>
      </rPr>
      <t xml:space="preserve">, qui gèrent, à titre exclusif ou non, des EHPAD* sans section hébergement administrée (tarifs non fixés par le Conseil Départemental ou la Métropole) ; </t>
    </r>
  </si>
  <si>
    <r>
      <t xml:space="preserve">=&gt; les OG </t>
    </r>
    <r>
      <rPr>
        <b/>
        <sz val="10"/>
        <rFont val="Arial"/>
        <family val="2"/>
      </rPr>
      <t>privés</t>
    </r>
    <r>
      <rPr>
        <sz val="10"/>
        <rFont val="Arial"/>
        <family val="2"/>
      </rPr>
      <t xml:space="preserve"> qui gèrent, à titre exclusif ou non, des accueils de jours autonomes (AJA) sans tarif accompagnement à la vie sociale administré compris dans le périmètre</t>
    </r>
  </si>
  <si>
    <t>=&gt; OG privés non lucratifs = périmètre du CPOM (*) ou ensemble des établissements relevant du ressort territorial du contrat</t>
  </si>
  <si>
    <t>=&gt; OG privés commerciaux = périmètre du CPOM (*)</t>
  </si>
  <si>
    <r>
      <t xml:space="preserve">Cas des OG privés qui gèrent </t>
    </r>
    <r>
      <rPr>
        <b/>
        <sz val="10"/>
        <rFont val="Arial"/>
        <family val="2"/>
      </rPr>
      <t>à la fois des EHPAD et/ou AJA avec et sans tarif hébergement ou accompagnement à la vie sociale administré</t>
    </r>
    <r>
      <rPr>
        <sz val="10"/>
        <rFont val="Arial"/>
        <family val="2"/>
      </rPr>
      <t xml:space="preserve"> par l'autorité de tarification (AT) : </t>
    </r>
  </si>
  <si>
    <t xml:space="preserve">de ses EHPAD/AJA avec section hébergement (ou accompagnement à la vie sociale) administrée et un cadre simplifié regroupant ses autres établissements (même si un CPOM commun a été signé). </t>
  </si>
  <si>
    <r>
      <t xml:space="preserve">Cas des OG privés qui gèrent </t>
    </r>
    <r>
      <rPr>
        <b/>
        <sz val="10"/>
        <rFont val="Arial"/>
        <family val="2"/>
      </rPr>
      <t>à la fois des ESMS relevant du champ des personnes handicapées et des EHPAD et/ou AJA sans section hébergement (ou accompagnement à la vie sociale) administrée</t>
    </r>
    <r>
      <rPr>
        <sz val="10"/>
        <rFont val="Arial"/>
        <family val="2"/>
      </rPr>
      <t xml:space="preserve"> : </t>
    </r>
  </si>
  <si>
    <t>=&gt; Donner un titre explicite: par exemple nom du site et structure de rattachement.</t>
  </si>
  <si>
    <t>- Les cellules sur fond jaune sont à compléter manuellement. Les champs grisés sont des cellules verrouillées, qui peuvent contenir des formules de calcul automatique.</t>
  </si>
  <si>
    <t>: supprime un CRPA du tableau (dans la colonne C "Etablissements", sélectionnez la ligne à supprimer puis cliquez sur "-").</t>
  </si>
  <si>
    <t xml:space="preserve">: modifie une saisie de n° FINESS Etablissement déjà enregistrée. Placez-vous sur la ligne dont la modification est souhaitée dans la colonne "Etablissements", puis cliquez sur l'icône. </t>
  </si>
  <si>
    <t>=&gt; Indiquer le n° FINESS de l'établissement (relevant nécessairement du finess juridique indiqué plus haut, hors organismes commerciaux).</t>
  </si>
  <si>
    <t>=&gt; Saisir le n° FINESS de l'établissement auquel le budget est adossé (AJ par ex.).</t>
  </si>
  <si>
    <t>Annexe 2 : Cadre normalisé de présentation de l'Etat Prévisionnel des Recettes et des Dépenses (EPRD) des établissements relevant des articles L. 342-1 à L. 342-6 du code de l'action sociale et des familles</t>
  </si>
  <si>
    <t>Tous les CRP_SF sont pris en compte dans les calculs globaux (résultats consolidés et impact sur la CAF). Veillez à bien établir le CRP de l'établissement d'adossement sans les charges relatives au CRP_SF rattaché.</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</si>
  <si>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</si>
  <si>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</si>
  <si>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</si>
  <si>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Rabais, remises et ristournes obtenus sur autres services extérieurs</t>
  </si>
  <si>
    <r>
      <t>GROUPE III :</t>
    </r>
    <r>
      <rPr>
        <b/>
        <sz val="10"/>
        <rFont val="Arial"/>
        <family val="2"/>
      </rPr>
      <t xml:space="preserve"> PRODUITS FINANCIERS, PRODUITS EXCEPTIONNELS ET PRODUITS NON ENCAISSABLES </t>
    </r>
  </si>
  <si>
    <t>Reprises de résultats</t>
  </si>
  <si>
    <t>Information utile essentiellement pour la période de transition de l'environnement "BP" vers l'environnement "EPRD". Les résultats repris antérieurement dans le cadre de la tarification n'impactent pas le montant constaté comptablement des charges et des produits. Il s'agit de décisions strictement tarifaires. C'est pourquoi ils ne sont pas intégrés dans les calculs consolidés du présent fichier.</t>
  </si>
  <si>
    <t>1) Le finess juridique (FINESS EJ) doit être saisi dans le champ situé en haut de la page de garde (Champ nommé « N° FINESS (entité juridique) »).</t>
  </si>
  <si>
    <t>(*) : c.-à-d. l'ensemble des établissements pour lesquels une pluriannualité budgétaire est prévue dans le CPOM. Dans l'attente de la signature de ce contrat, l'EPRD regroupe tous les EHPAD implantés dans le même département.</t>
  </si>
  <si>
    <t>Annexe du 10 décembre 2002 à la convention collective du 18 avril 2002</t>
  </si>
  <si>
    <t>Autre</t>
  </si>
  <si>
    <t>Divers sauf c/6281, c/6282, c/6283, c/6284</t>
  </si>
  <si>
    <t>Prestations de blanchissage à l'extérieur</t>
  </si>
  <si>
    <t>Prestations d'alimentation à l'extérieur</t>
  </si>
  <si>
    <t>Prestations de nettoyage à l'extérieur</t>
  </si>
  <si>
    <t>Prestations d'informatique à l'extérieur</t>
  </si>
  <si>
    <t>Reports en fonds dédiés (sauf c/6892)</t>
  </si>
  <si>
    <t>Reports en fonds dédiés à l'investissement sur concours publics des entités gestionnaires d'ESSMS</t>
  </si>
  <si>
    <t>Reports en fonds dédiés à l'exploitation sur concours publics des entités gestionnaires d'ESSMS</t>
  </si>
  <si>
    <t>Produits des EHPAD à la charge de l'assurance maladie</t>
  </si>
  <si>
    <t>Produits des EHPAD à la charge du département</t>
  </si>
  <si>
    <t>Produits des EHPAD à la charge de l'usager</t>
  </si>
  <si>
    <t>Produits des EHPAD à la charge d'autres financeurs</t>
  </si>
  <si>
    <t>Utilisation de fonds dédiés et de fonds reportés (sauf c/7892)</t>
  </si>
  <si>
    <t>Utilisation des fonds dédiés à l'investissement sur concours publics des entités gestionnaires d'ESSMS</t>
  </si>
  <si>
    <t>Utilisation des fonds dédiés à l'exploitation sur concours publics des entités gestionnaires d'ESSMS</t>
  </si>
  <si>
    <t>Reports en fonds dédiés</t>
  </si>
  <si>
    <t>Utilisation de fonds dédiés et de fonds reportés</t>
  </si>
  <si>
    <t xml:space="preserve">Ce cadre correspond à l'état des prévisions de recettes et de dépenses (EPRD) simplifié prévu à l'article R. 314-216 du code de l'action sociale et des familles (CASF) et conforme au modèle figurant à l'annexe 2 de l'arrêté du 27 décembre 2016 modifié par l'arrêté du 15 décembre 2020 (NOR: SSAA2030779A). </t>
  </si>
  <si>
    <t xml:space="preserve">d'un CPOM "PH-SSIAD-AJA" (article L. 313-12-2 du CASF) signé avant le 1er janvier de l'exercice N (ou conclu au cours de l'exercice N si les parties prenantes ont opté pour une mise en place anticipée de l’EPRD dès l’année de signature du CPOM, conformément aux dispositions de l’article 61 de la loi n°2019-774 du 24 juillet 2019 relative à l’organisation et à la transformation du système de santé). </t>
  </si>
  <si>
    <r>
      <t>-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des cadres Excel. Les macros de remplissage automatique des cellules ouvertes à la saisie sont possibles. </t>
    </r>
  </si>
  <si>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</si>
  <si>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 xml:space="preserve">Les activités sans finess peuvent concerner notamment les places d'accueil de jour adossé et d'hébergement temporaire (liste non exhaustive). </t>
  </si>
  <si>
    <t xml:space="preserve">juridique)" de la page de garde. Le n° FINESS EJ sélectionné est laissé au choix de l'organisme gestionnaire. Ce n° FINESS EJ devra être le même que celui </t>
  </si>
  <si>
    <t>=&gt; Sans structure d'adossement, saisir le n° FINESS ET de son choix, parmi ceux gérés par l'entité juridique, afin de le rattacher à une structure identifiée au sein du périmètre. Il est préconisé de ne pas changer le n° FINESS de rattachement d'une année sur l'autre.</t>
  </si>
  <si>
    <t>#EPRDNH-2022-01#</t>
  </si>
  <si>
    <t xml:space="preserve">Un emploi incorrect ne tenant pas compte des indications ci-dessous peut affecter les fonctionnalités automatiques du cadre, le bon déroulement du dépôt et la performance de la plateforme de collecte des EPRD. </t>
  </si>
  <si>
    <t xml:space="preserve">- Le N° FINESS EJ saisi dans la page de garde doit être le même que le N° FINESS EJ du dossier de dépôt dans la plateforme de collecte des EPRD. </t>
  </si>
  <si>
    <t xml:space="preserve">- Les FINESS ET (Etablissement) saisis dans le tableau de la page de garde doivent impérativement correspondre aux FINESS ET affectés au dossier dans la plateforme de collecte des EPRD. </t>
  </si>
  <si>
    <t>=&gt; Indiquer le numéro finess de l'organisme gestionnaire, en tant que personnalité morale titulaire des autorisations. Ce numéro doit être identique au N° FINESS EJ renseigné dans le dossier dans la plateforme de collecte des EPRD.</t>
  </si>
  <si>
    <t>- Le déverrouillage peut véroler le fichier (impactant potentiellement la bonne marche de toutes les fonctions automatiques et la reconnaissance du fichier lors du dépôt dans la plateforme).</t>
  </si>
  <si>
    <t>Pour rappel, dans la plateforme, l'organisme devra, au moment de son dépôt, cocher la case "Société commerciale contrôlée", afin de permettre le choix des FINESS EJ et</t>
  </si>
  <si>
    <t>=&gt; Pour les organismes commerciaux, indiquer celui qui a été sélectionné pour déposer le fichier dans la plateforme de collecte des EPRD.</t>
  </si>
  <si>
    <t>Cet onglet a été ajouté à titre expérimental. Il n'est pas protégé. Toute modification des formules ou de la structure du tableau ci-dessous peut entraver son bon fonctionnement.</t>
  </si>
  <si>
    <t>FICHE D'AUTO-CONTRÔLE A TITRE D'INFORMATION</t>
  </si>
  <si>
    <t>Informations complémentaires :</t>
  </si>
  <si>
    <t xml:space="preserve">Contrôle </t>
  </si>
  <si>
    <t>Onglet</t>
  </si>
  <si>
    <t xml:space="preserve">Valeur </t>
  </si>
  <si>
    <t>OK/KO</t>
  </si>
  <si>
    <t>Observations</t>
  </si>
  <si>
    <t xml:space="preserve">Version  </t>
  </si>
  <si>
    <t>Tous</t>
  </si>
  <si>
    <t xml:space="preserve">Nom du fichier </t>
  </si>
  <si>
    <t>Au choix ou selon règle de nommage indiquée par l'autorité de tarification</t>
  </si>
  <si>
    <t>Intitulés des onglets</t>
  </si>
  <si>
    <t>Saisie prédéfinie</t>
  </si>
  <si>
    <t xml:space="preserve">Les intitulés des onglets du fichier sont ceux du cadre vierge téléchargeable sur le site de la DGCS et ne doivent pas être modifiés. Toute modification peut empêcher le traitement des données. </t>
  </si>
  <si>
    <t xml:space="preserve">Détail par compte de résultat (CR) : </t>
  </si>
  <si>
    <t xml:space="preserve">Statut juridique  </t>
  </si>
  <si>
    <t>Page de garde</t>
  </si>
  <si>
    <t>N° FINESS ET</t>
  </si>
  <si>
    <t>Date d'effet du CPOM</t>
  </si>
  <si>
    <t>Capacité installée N</t>
  </si>
  <si>
    <t>Page de garde et Id_CR_SF</t>
  </si>
  <si>
    <t xml:space="preserve">Les champs relatifs aux capacités installées (colonnes I de l'onglet "Page de garde" et H de l'onglet "Id_CR_SF") doivent être non vides.  </t>
  </si>
  <si>
    <t>Total produits prévus N des sections Soins + Dépendance</t>
  </si>
  <si>
    <t>Page de garde  et Id_CR_SF</t>
  </si>
  <si>
    <t xml:space="preserve">SI valeur supérieure ou égale à 1000, vérifiez votre saisie. </t>
  </si>
  <si>
    <t xml:space="preserve">Ce champ doit être non vide. Si valeur supérieure à 366 (atypie), vérifiez votre saisie. 
Ce contrôle porte uniquement sur le compte de résultat principal (1ère ligne du tableau de l'onglet "Page de garde"). </t>
  </si>
  <si>
    <t>Convention collective majoritaire de travail</t>
  </si>
  <si>
    <t xml:space="preserve">La valeur de ce champ doit être un des items de la liste déroulante proposée dans l'onglet "Page de garde". </t>
  </si>
  <si>
    <t>Total charges prévues N des sections Soins + Dépendance</t>
  </si>
  <si>
    <t>Id_CR_SF</t>
  </si>
  <si>
    <t>ERRD synthétique</t>
  </si>
  <si>
    <t xml:space="preserve">Ce champ doit être non vide. Si valeur négative (atypie), vérifiez votre saisie. </t>
  </si>
  <si>
    <t>Total produits prévus N des sections Soins + Dépendance (comptes de résultat consolidés)</t>
  </si>
  <si>
    <t>Produits de la tarification (GI) prévus N</t>
  </si>
  <si>
    <t>Autres produits relatifs à l'exploitation (GII) prévus N des sections Soins + Dépendance</t>
  </si>
  <si>
    <t>Autres produits (GIII) prévus N des sections Soins + Dépendance</t>
  </si>
  <si>
    <t xml:space="preserve">Ces champs doivent être non vides. Si valeur négative (atypie), vérifiez votre saisie. </t>
  </si>
  <si>
    <t>Total produits prévus N des sections Soins + Dépendance (par compte de résultat)</t>
  </si>
  <si>
    <t>Total produits réalisés N-1 des sections Soins + Dépendance (par compte de résultat)</t>
  </si>
  <si>
    <t>Total charges prévues N des sections Soins + Dépendance (par compte de résultat)</t>
  </si>
  <si>
    <t>Total charges réalisées N-1 des sections Soins + Dépendance (par compte de résultat)</t>
  </si>
  <si>
    <t>Charges afférentes au personnel (GII) réalisées N-1 des sections Soins + Dépendance (par compte de résultat)</t>
  </si>
  <si>
    <t xml:space="preserve">En cas d'écart significatif (ici : +/-10%), vérifiez votre saisie. </t>
  </si>
  <si>
    <t xml:space="preserve">Le fichier utilisé doit être celui en vigueur à la date de la campagne de dépôt des EPRD. Il est mis à disposition sur le site de la DGCS : https://solidarites-sante.gouv.fr/affaires-sociales/personnes-agees/droits-et-aides/etablissements-et-services-sociaux-et-medico-sociaux/article/reforme-de-la-tarification. </t>
  </si>
  <si>
    <t>Veillez à choisir un nom explicite pour vous et vos autorités de tarification. 
Exemple : ID_FINESSEJ_Type_AAAAMMJJ_V1
Avec ID : identifiant du dossier sur la plateforme de collecte
FINESSEJ : numéro finess de l’entité juridique
Type :  type de document (ex : eprd_simplifie) ou n° de l'annexe (ex : A2)
AAAAMMJJ : date du fichier 
Vx : numéro de version</t>
  </si>
  <si>
    <t xml:space="preserve">Si un CPOM a été conclu à la date d'établissement de l'EPRD, alors ce champ doit être non vide. </t>
  </si>
  <si>
    <t xml:space="preserve">Si l'EPRD intègre une activité sans numéro FINESS, ce champ doit être non vide. Si valeur supérieure à 366 (atypie), vérifiez votre saisie. Ce contrôle porte uniquement sur le premier compte de résultat du tableau de l'onglet "Id_CR_SF". </t>
  </si>
  <si>
    <t>Prévu Exercice N</t>
  </si>
  <si>
    <t>Réel Exercice N-1</t>
  </si>
  <si>
    <t>Réel Exercice N-2</t>
  </si>
  <si>
    <t>Total produits réalisés N-1 des sections Soins + Dépendance</t>
  </si>
  <si>
    <t>Ecart prévu N/réalisé N-1 en %</t>
  </si>
  <si>
    <t>Produits de la tarification (GI) réalisés N-2</t>
  </si>
  <si>
    <t>Produits de la tarification (GI) réalisés N-1</t>
  </si>
  <si>
    <t>Autres produits relatifs à l'exploitation (GII) réalisés N-1 des sections Soins + Dépendance</t>
  </si>
  <si>
    <t>Autres produits relatifs à l'exploitation (GII) réalisés N-2 des sections Soins + Dépendance</t>
  </si>
  <si>
    <t>Autres produits (GIII) réalisés N-1 des sections Soins + Dépendance</t>
  </si>
  <si>
    <t>Charges afférentes à l'exploitation courante (GI) réalisées N-2 des sections Soins + Dépendance</t>
  </si>
  <si>
    <t>Charges afférentes à l'exploitation courante (GI) réalisées N-1 des sections Soins + Dépendance</t>
  </si>
  <si>
    <t>Charges afférentes à l'exploitation courante (GI) prévues N des sections Soins + Dépendance</t>
  </si>
  <si>
    <t>Charges afférentes au personnel (GII) réalisées N-2 des sections Soins + Dépendance</t>
  </si>
  <si>
    <t>Charges afférentes au personnel (GII) réalisées N-1 des sections Soins + Dépendance</t>
  </si>
  <si>
    <t>Charges afférentes au personnel (GII) prévues N des sections Soins + Dépendance</t>
  </si>
  <si>
    <t>Charges afférentes à la structure (GIII) réalisées N-2 des sections Soins + Dépendance</t>
  </si>
  <si>
    <t>Charges afférentes à la structure (GIII) réalisées N-1 des sections Soins + Dépendance</t>
  </si>
  <si>
    <t>Charges afférentes à la structure (GIII) prévues N des sections Soins + Dépendance</t>
  </si>
  <si>
    <t>CRPP/A et CRP_SF</t>
  </si>
  <si>
    <t>Total charges réalisées N-1 des sections Soins + Dépendance</t>
  </si>
  <si>
    <t>Total produits réalisés N-1 des sections Soins + Dépendance (comptes de résultat consolidés)</t>
  </si>
  <si>
    <t>Total charges réalisées N-1 des sections Soins + Dépendance (comptes de résultat consolidés)</t>
  </si>
  <si>
    <t>CRPP/A et CRP_SF consolidés</t>
  </si>
  <si>
    <t>Total produits réalisés N-2 des sections Soins + Dépendance (comptes de résultat consolidés)</t>
  </si>
  <si>
    <t>Total produits réalisés N-2 des sections Soins + Dépendance</t>
  </si>
  <si>
    <t>Total charges réalisées N-2 des sections Soins + Dépendance (comptes de résultat consolidés)</t>
  </si>
  <si>
    <t>Total charges prévues N des sections Soins + Dépendance (comptes de résultat consolidés)</t>
  </si>
  <si>
    <t>Total charges réalisées N-2 des sections Soins + Dépendance</t>
  </si>
  <si>
    <t>Produits de la tarification (GI) prévus N des sections Soins + Dépendance (comptes de résultat consolidés)</t>
  </si>
  <si>
    <t>Produits de la tarification (GI) réalisés N-1 des sections Soins + Dépendance (comptes de résultat consolidés)</t>
  </si>
  <si>
    <t>Produits de la tarification (GI) réalisés N-2 des sections Soins + Dépendance (comptes de résultat consolidés)</t>
  </si>
  <si>
    <t>Charges de personnel (GII) prévues N des sections Soins + Dépendance (comptes de résultat consolidés)</t>
  </si>
  <si>
    <t>Charges de personnel (GII) réalisées N-1 des sections Soins + Dépendance (comptes de résultat consolidés)</t>
  </si>
  <si>
    <t>Charges de personnel (GII) réalisées N-2 des sections Soins + Dépendance (comptes de résultat consolidés)</t>
  </si>
  <si>
    <t>Autres produits (GIII) réalisés N-2 des sections Soins + Dépendance</t>
  </si>
  <si>
    <t>Total produits réalisés N-2 des sections Soins + Dépendance (par compte de résultat)</t>
  </si>
  <si>
    <t>Total charges réalisées N-2 des sections Soins + Dépendance (par compte de résultat)</t>
  </si>
  <si>
    <t>Produits de la tarification (GI) prévus N des sections Soins + Dépendance (par compte de résultat)</t>
  </si>
  <si>
    <t>Produits de la tarification (GI) réalisés N-1 des sections Soins + Dépendance (par compte de résultat)</t>
  </si>
  <si>
    <t>Produits de la tarification (GI) réalisés N-2 des sections Soins + Dépendance (par compte de résultat)</t>
  </si>
  <si>
    <t>Charges afférentes au personnel (GII) prévus N des sections Soins + Dépendance (par compte de résultat)</t>
  </si>
  <si>
    <t>Charges afférentes au personnel (GII) réalisées N-2 des sections Soins + Dépendance (par compte de résultat)</t>
  </si>
  <si>
    <t>Total des produits des sections Soins + Dépendance : écart prévu N/réalisé N-1 en % (par compte de résultat)</t>
  </si>
  <si>
    <t>Produits de la tarification : écart prévu N/réalisé N-1 en % (par compte de résultat)</t>
  </si>
  <si>
    <t>Total des charges des sections Soins + Dépendance : écart prévu N/réalisé N-1 en % (par compte de résultat)</t>
  </si>
  <si>
    <t>Charges afférentes à l'exploitation courante des sections Soins + Dépendance : écart prévu N/réalisé N-1 en % (par compte de résultat)</t>
  </si>
  <si>
    <t>Charges afférentes au personnel des sections Soins + Dépendance : écart prévu N/réalisé N-1 en % (par compte de résultat)</t>
  </si>
  <si>
    <t>Charges afférentes à la structure des sections Soins + Dépendance : écart prévu N/réalisé N-1 en % (par compte de résultat)</t>
  </si>
  <si>
    <t xml:space="preserve">La valeur de ce champ doit être "Org.Privé Commer." ou "Org.Privé non Lucr.". </t>
  </si>
  <si>
    <t>Ces champs doivent être non vides. Si valeur négative (atypie), vérifiez votre saisie.</t>
  </si>
  <si>
    <t>Dernière mise à jour : janvier 2022</t>
  </si>
  <si>
    <t>Gestionnaire</t>
  </si>
  <si>
    <t>Item</t>
  </si>
  <si>
    <t>Valeur Gestionnaire</t>
  </si>
  <si>
    <t>Référence</t>
  </si>
  <si>
    <t>Valeur Cadre</t>
  </si>
  <si>
    <t>Avis</t>
  </si>
  <si>
    <t>Cadre - version : 49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</si>
</sst>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
    <numFmt numFmtId="168" formatCode="0#&quot; &quot;##&quot; &quot;##&quot; &quot;##&quot; &quot;##"/>
    <numFmt numFmtId="169" formatCode="[$-40C]dddd\ d\ mmmm\ yyyy"/>
    <numFmt numFmtId="170" formatCode="0.0"/>
    <numFmt numFmtId="171" formatCode="0.0%"/>
    <numFmt numFmtId="172" formatCode="#,##0\ &quot;€&quot;"/>
    <numFmt numFmtId="173" formatCode="_-* #,##0.0\ &quot;€&quot;_-;\-* #,##0.0\ &quot;€&quot;_-;_-* &quot;-&quot;??\ &quot;€&quot;_-;_-@_-"/>
    <numFmt numFmtId="174" formatCode="_-* #,##0\ &quot;€&quot;_-;\-* #,##0\ &quot;€&quot;_-;_-* &quot;-&quot;??\ &quot;€&quot;_-;_-@_-"/>
    <numFmt numFmtId="175" formatCode="#,##0_ ;\-#,##0\ "/>
    <numFmt numFmtId="176" formatCode="#,##0.0_ ;\-#,##0.0\ "/>
  </numFmts>
  <fonts count="80">
    <font>
      <sz val="11"/>
      <color theme="1"/>
      <name val="Calibri"/>
      <family val="2"/>
    </font>
    <font>
      <sz val="10"/>
      <color indexed="8"/>
      <name val="Arial"/>
      <family val="2"/>
    </font>
    <font>
      <sz val="10"/>
      <name val="Geneva"/>
      <family val="0"/>
    </font>
    <font>
      <sz val="8"/>
      <name val="Arial"/>
      <family val="2"/>
    </font>
    <font>
      <sz val="10"/>
      <name val="Arial"/>
      <family val="2"/>
    </font>
    <font>
      <b/>
      <sz val="10"/>
      <name val="Arial"/>
      <family val="2"/>
    </font>
    <font>
      <sz val="10"/>
      <name val="Times New Roman"/>
      <family val="1"/>
    </font>
    <font>
      <sz val="10"/>
      <name val="Calibri"/>
      <family val="2"/>
    </font>
    <font>
      <b/>
      <i/>
      <sz val="10"/>
      <name val="Arial"/>
      <family val="2"/>
    </font>
    <font>
      <b/>
      <u val="single"/>
      <sz val="10"/>
      <name val="Arial"/>
      <family val="2"/>
    </font>
    <font>
      <b/>
      <sz val="12"/>
      <name val="Arial"/>
      <family val="2"/>
    </font>
    <font>
      <i/>
      <sz val="10"/>
      <name val="Arial"/>
      <family val="2"/>
    </font>
    <font>
      <b/>
      <sz val="10"/>
      <color indexed="8"/>
      <name val="Arial"/>
      <family val="2"/>
    </font>
    <font>
      <sz val="11"/>
      <name val="Arial"/>
      <family val="2"/>
    </font>
    <font>
      <sz val="7"/>
      <color indexed="8"/>
      <name val="Times New Roman"/>
      <family val="1"/>
    </font>
    <font>
      <vertAlign val="superscript"/>
      <sz val="10"/>
      <color indexed="8"/>
      <name val="Arial"/>
      <family val="2"/>
    </font>
    <font>
      <sz val="6.5"/>
      <name val="Arial"/>
      <family val="2"/>
    </font>
    <font>
      <sz val="9"/>
      <name val="Arial"/>
      <family val="2"/>
    </font>
    <font>
      <b/>
      <sz val="11"/>
      <color indexed="50"/>
      <name val="Arial"/>
      <family val="2"/>
    </font>
    <font>
      <b/>
      <sz val="12"/>
      <color indexed="50"/>
      <name val="Arial"/>
      <family val="2"/>
    </font>
    <font>
      <i/>
      <sz val="10"/>
      <color indexed="8"/>
      <name val="Arial"/>
      <family val="2"/>
    </font>
    <font>
      <sz val="12"/>
      <name val="Arial"/>
      <family val="2"/>
    </font>
    <font>
      <b/>
      <sz val="6.5"/>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9"/>
      <name val="Arial"/>
      <family val="2"/>
    </font>
    <font>
      <sz val="11"/>
      <color indexed="8"/>
      <name val="Arial"/>
      <family val="2"/>
    </font>
    <font>
      <sz val="11"/>
      <name val="Calibri"/>
      <family val="2"/>
    </font>
    <font>
      <b/>
      <sz val="12"/>
      <color indexed="10"/>
      <name val="Arial"/>
      <family val="2"/>
    </font>
    <font>
      <b/>
      <sz val="10"/>
      <color indexed="22"/>
      <name val="Arial"/>
      <family val="2"/>
    </font>
    <font>
      <b/>
      <sz val="11"/>
      <color indexed="8"/>
      <name val="Arial"/>
      <family val="2"/>
    </font>
    <font>
      <b/>
      <sz val="10"/>
      <color indexed="10"/>
      <name val="Arial"/>
      <family val="2"/>
    </font>
    <font>
      <sz val="11"/>
      <color indexed="10"/>
      <name val="Calibri"/>
      <family val="2"/>
    </font>
    <font>
      <b/>
      <sz val="12"/>
      <color indexed="9"/>
      <name val="Arial"/>
      <family val="2"/>
    </font>
    <font>
      <b/>
      <sz val="14"/>
      <color indexed="9"/>
      <name val="Arial"/>
      <family val="2"/>
    </font>
    <font>
      <b/>
      <sz val="13"/>
      <color indexed="25"/>
      <name val="Calibri"/>
      <family val="0"/>
    </font>
    <font>
      <sz val="11"/>
      <color indexed="9"/>
      <name val="Calibri"/>
      <family val="0"/>
    </font>
    <font>
      <u val="double"/>
      <sz val="11"/>
      <color indexed="9"/>
      <name val="Calibri"/>
      <family val="0"/>
    </font>
    <font>
      <b/>
      <sz val="11"/>
      <color indexed="25"/>
      <name val="Calibri"/>
      <family val="0"/>
    </font>
    <font>
      <b/>
      <sz val="12"/>
      <color indexed="25"/>
      <name val="Calibri"/>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0"/>
      <name val="Arial"/>
      <family val="2"/>
    </font>
    <font>
      <sz val="11"/>
      <color theme="1"/>
      <name val="Arial"/>
      <family val="2"/>
    </font>
    <font>
      <b/>
      <sz val="12"/>
      <color rgb="FFFF0000"/>
      <name val="Arial"/>
      <family val="2"/>
    </font>
    <font>
      <b/>
      <sz val="10"/>
      <color theme="0" tint="-0.04997999966144562"/>
      <name val="Arial"/>
      <family val="2"/>
    </font>
    <font>
      <b/>
      <sz val="11"/>
      <color theme="1"/>
      <name val="Arial"/>
      <family val="2"/>
    </font>
    <font>
      <b/>
      <sz val="10"/>
      <color rgb="FFFF0000"/>
      <name val="Arial"/>
      <family val="2"/>
    </font>
    <font>
      <sz val="11"/>
      <color rgb="FFFF0000"/>
      <name val="Calibri"/>
      <family val="2"/>
    </font>
    <font>
      <b/>
      <sz val="12"/>
      <color theme="0"/>
      <name val="Arial"/>
      <family val="2"/>
    </font>
    <font>
      <b/>
      <sz val="14"/>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indexed="65"/>
        <bgColor indexed="64"/>
      </patternFill>
    </fill>
    <fill>
      <patternFill patternType="solid">
        <fgColor theme="0" tint="-0.4999699890613556"/>
        <bgColor indexed="64"/>
      </patternFill>
    </fill>
    <fill>
      <patternFill patternType="solid">
        <fgColor theme="0"/>
        <bgColor indexed="64"/>
      </patternFill>
    </fill>
    <fill>
      <patternFill patternType="solid">
        <fgColor theme="0" tint="-0.1499900072813034"/>
        <bgColor indexed="64"/>
      </patternFill>
    </fill>
    <fill>
      <patternFill patternType="solid">
        <fgColor theme="4"/>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medium"/>
      <top/>
      <bottom/>
    </border>
    <border>
      <left style="medium"/>
      <right style="thin"/>
      <top style="hair"/>
      <bottom/>
    </border>
    <border>
      <left style="thin"/>
      <right style="medium"/>
      <top style="hair"/>
      <bottom/>
    </border>
    <border>
      <left style="medium"/>
      <right style="thin"/>
      <top/>
      <bottom style="hair"/>
    </border>
    <border>
      <left style="thin"/>
      <right style="medium"/>
      <top/>
      <bottom style="hair"/>
    </border>
    <border>
      <left style="medium"/>
      <right style="thin"/>
      <top/>
      <bottom style="medium"/>
    </border>
    <border>
      <left style="thin"/>
      <right style="medium"/>
      <top/>
      <bottom style="medium"/>
    </border>
    <border>
      <left style="thin"/>
      <right style="thin"/>
      <top/>
      <bottom/>
    </border>
    <border>
      <left style="thin"/>
      <right style="thin"/>
      <top style="hair"/>
      <bottom/>
    </border>
    <border>
      <left style="thin"/>
      <right style="thin"/>
      <top/>
      <bottom style="hair"/>
    </border>
    <border>
      <left style="thin"/>
      <right style="thin"/>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right/>
      <top style="thin"/>
      <bottom/>
    </border>
    <border>
      <left/>
      <right style="medium"/>
      <top/>
      <bottom/>
    </border>
    <border>
      <left style="medium"/>
      <right/>
      <top/>
      <bottom style="medium"/>
    </border>
    <border>
      <left/>
      <right/>
      <top/>
      <bottom style="medium"/>
    </border>
    <border>
      <left/>
      <right style="medium"/>
      <top/>
      <bottom style="medium"/>
    </border>
    <border>
      <left style="double"/>
      <right style="thin"/>
      <top style="double"/>
      <bottom style="double"/>
    </border>
    <border>
      <left style="thin"/>
      <right style="thin"/>
      <top style="double"/>
      <bottom style="double"/>
    </border>
    <border>
      <left/>
      <right/>
      <top style="double"/>
      <bottom style="double"/>
    </border>
    <border>
      <left style="thin"/>
      <right style="double"/>
      <top style="double"/>
      <bottom style="double"/>
    </border>
    <border>
      <left/>
      <right/>
      <top/>
      <bottom style="double"/>
    </border>
    <border>
      <left style="medium"/>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top style="medium"/>
      <bottom style="medium"/>
    </border>
    <border>
      <left/>
      <right style="medium"/>
      <top style="medium"/>
      <bottom style="medium"/>
    </border>
    <border>
      <left style="medium"/>
      <right style="medium"/>
      <top/>
      <bottom style="thin"/>
    </border>
    <border>
      <left style="medium"/>
      <right style="medium"/>
      <top style="medium"/>
      <bottom style="medium"/>
    </border>
    <border>
      <left style="medium"/>
      <right style="medium"/>
      <top/>
      <bottom style="medium"/>
    </border>
    <border>
      <left/>
      <right/>
      <top/>
      <bottom style="thin"/>
    </border>
    <border>
      <left style="medium"/>
      <right/>
      <top style="medium"/>
      <bottom style="thin"/>
    </border>
    <border>
      <left style="medium"/>
      <right style="medium"/>
      <top style="medium"/>
      <bottom style="thin"/>
    </border>
    <border>
      <left style="medium"/>
      <right/>
      <top style="thin"/>
      <bottom style="medium"/>
    </border>
    <border>
      <left style="medium"/>
      <right style="medium"/>
      <top style="thin"/>
      <bottom style="medium"/>
    </border>
    <border>
      <left/>
      <right style="medium"/>
      <top/>
      <bottom style="thin"/>
    </border>
    <border>
      <left/>
      <right style="medium"/>
      <top style="thin"/>
      <bottom style="medium"/>
    </border>
    <border>
      <left style="thin"/>
      <right style="thin"/>
      <top style="double"/>
      <bottom style="thin"/>
    </border>
    <border>
      <left style="thin"/>
      <right style="double"/>
      <top style="double"/>
      <bottom style="thin"/>
    </border>
    <border>
      <left style="thin"/>
      <right style="thin"/>
      <top style="thin"/>
      <bottom style="double"/>
    </border>
    <border>
      <left style="thin"/>
      <right style="double"/>
      <top style="thin"/>
      <bottom style="double"/>
    </border>
    <border>
      <left style="double"/>
      <right/>
      <top style="double"/>
      <bottom style="thin"/>
    </border>
    <border>
      <left style="double"/>
      <right/>
      <top style="thin"/>
      <bottom style="double"/>
    </border>
    <border>
      <left style="medium"/>
      <right style="thin"/>
      <top style="hair"/>
      <bottom style="medium"/>
    </border>
    <border>
      <left style="thin"/>
      <right style="thin"/>
      <top style="hair"/>
      <bottom style="medium"/>
    </border>
    <border>
      <left style="medium"/>
      <right style="thin"/>
      <top style="hair"/>
      <bottom style="hair"/>
    </border>
    <border>
      <left style="thin"/>
      <right style="thin"/>
      <top style="hair"/>
      <bottom style="hair"/>
    </border>
    <border>
      <left style="thin"/>
      <right style="medium"/>
      <top style="hair"/>
      <bottom style="hair"/>
    </border>
    <border>
      <left style="thin"/>
      <right style="medium"/>
      <top style="hair"/>
      <bottom style="medium"/>
    </border>
    <border>
      <left/>
      <right style="thin"/>
      <top style="medium"/>
      <bottom style="medium"/>
    </border>
    <border>
      <left style="thin"/>
      <right style="thin"/>
      <top style="medium"/>
      <bottom style="medium"/>
    </border>
    <border>
      <left style="thin"/>
      <right/>
      <top style="medium"/>
      <bottom style="medium"/>
    </border>
    <border>
      <left/>
      <right style="thin"/>
      <top>
        <color indexed="63"/>
      </top>
      <bottom style="hair"/>
    </border>
    <border>
      <left/>
      <right style="thin"/>
      <top style="hair"/>
      <bottom style="medium"/>
    </border>
    <border>
      <left style="thin"/>
      <right style="medium"/>
      <top style="thin"/>
      <bottom style="medium"/>
    </border>
    <border>
      <left style="thin"/>
      <right style="thin"/>
      <top/>
      <bottom style="thin"/>
    </border>
    <border>
      <left/>
      <right/>
      <top style="medium"/>
      <bottom style="medium"/>
    </border>
    <border>
      <left/>
      <right/>
      <top style="medium"/>
      <bottom style="thin"/>
    </border>
    <border>
      <left/>
      <right/>
      <top style="thin"/>
      <bottom style="thin"/>
    </border>
    <border>
      <left/>
      <right style="medium"/>
      <top style="medium"/>
      <bottom style="thin"/>
    </border>
    <border>
      <left style="medium"/>
      <right/>
      <top style="thin"/>
      <bottom style="thin"/>
    </border>
    <border>
      <left/>
      <right style="medium"/>
      <top style="thin"/>
      <bottom style="thin"/>
    </border>
    <border>
      <left/>
      <right>
        <color indexed="63"/>
      </right>
      <top style="medium">
        <color indexed="63"/>
      </top>
      <bottom>
        <color indexed="63"/>
      </bottom>
    </border>
    <border>
      <left style="medium"/>
      <right/>
      <top/>
      <bottom style="thin"/>
    </border>
    <border>
      <left style="medium"/>
      <right style="thin"/>
      <top/>
      <bottom style="thin"/>
    </border>
    <border>
      <left style="medium"/>
      <right/>
      <top style="thin"/>
      <bottom/>
    </border>
    <border>
      <left style="thin"/>
      <right/>
      <top style="thin"/>
      <bottom style="thin"/>
    </border>
    <border>
      <left/>
      <right style="thin"/>
      <top/>
      <bottom/>
    </border>
    <border>
      <left>
        <color indexed="63"/>
      </left>
      <right style="thin"/>
      <top style="thin"/>
      <bottom style="thin"/>
    </border>
    <border>
      <left style="medium"/>
      <right style="thin"/>
      <top style="medium"/>
      <bottom/>
    </border>
    <border>
      <left style="thin"/>
      <right style="thin"/>
      <top style="medium"/>
      <bottom/>
    </border>
    <border>
      <left style="thin"/>
      <right>
        <color indexed="63"/>
      </right>
      <top style="medium"/>
      <bottom style="thin"/>
    </border>
    <border>
      <left/>
      <right style="thin"/>
      <top style="medium"/>
      <bottom style="thin"/>
    </border>
    <border>
      <left style="thin"/>
      <right/>
      <top style="medium"/>
      <bottom/>
    </border>
    <border>
      <left style="thin"/>
      <right/>
      <top/>
      <bottom style="thin"/>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59" fillId="27" borderId="1" applyNumberFormat="0" applyAlignment="0" applyProtection="0"/>
    <xf numFmtId="0" fontId="6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1" fillId="29" borderId="0" applyNumberFormat="0" applyBorder="0" applyAlignment="0" applyProtection="0"/>
    <xf numFmtId="0" fontId="4" fillId="0" borderId="0">
      <alignment/>
      <protection/>
    </xf>
    <xf numFmtId="0" fontId="2" fillId="0" borderId="0">
      <alignment/>
      <protection/>
    </xf>
    <xf numFmtId="0" fontId="4"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7"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677">
    <xf numFmtId="0" fontId="0" fillId="0" borderId="0" xfId="0" applyFont="1"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9" fillId="0" borderId="13" xfId="0" applyFont="1" applyBorder="1" applyAlignment="1">
      <alignment/>
    </xf>
    <xf numFmtId="0" fontId="4" fillId="0" borderId="14" xfId="0" applyFont="1" applyBorder="1" applyAlignment="1">
      <alignment horizontal="center"/>
    </xf>
    <xf numFmtId="0" fontId="4" fillId="0" borderId="13" xfId="0" applyFont="1" applyBorder="1" applyAlignment="1">
      <alignment horizontal="left" indent="2"/>
    </xf>
    <xf numFmtId="0" fontId="9" fillId="0" borderId="15" xfId="0" applyFont="1" applyBorder="1" applyAlignment="1">
      <alignment/>
    </xf>
    <xf numFmtId="0" fontId="4" fillId="0" borderId="16" xfId="0" applyFont="1" applyBorder="1" applyAlignment="1">
      <alignment horizontal="center"/>
    </xf>
    <xf numFmtId="0" fontId="9" fillId="0" borderId="17" xfId="0" applyFont="1" applyBorder="1" applyAlignment="1">
      <alignment/>
    </xf>
    <xf numFmtId="0" fontId="4" fillId="0" borderId="18" xfId="0" applyFont="1" applyBorder="1" applyAlignment="1">
      <alignment horizontal="center"/>
    </xf>
    <xf numFmtId="0" fontId="4" fillId="0" borderId="19" xfId="0" applyFont="1" applyBorder="1" applyAlignment="1">
      <alignment/>
    </xf>
    <xf numFmtId="0" fontId="4" fillId="0" borderId="20"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5" fillId="0" borderId="0" xfId="66" applyFont="1" applyBorder="1" applyAlignment="1">
      <alignment vertical="center"/>
      <protection/>
    </xf>
    <xf numFmtId="0" fontId="4" fillId="0" borderId="25"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25" xfId="0" applyFont="1" applyBorder="1" applyAlignment="1">
      <alignment horizontal="left" indent="1"/>
    </xf>
    <xf numFmtId="0" fontId="4" fillId="0" borderId="29" xfId="0" applyFont="1" applyBorder="1" applyAlignment="1">
      <alignment horizontal="left" indent="1"/>
    </xf>
    <xf numFmtId="0" fontId="9" fillId="0" borderId="15" xfId="0" applyFont="1" applyBorder="1" applyAlignment="1">
      <alignment wrapText="1"/>
    </xf>
    <xf numFmtId="0" fontId="4" fillId="0" borderId="31" xfId="0" applyFont="1" applyBorder="1" applyAlignment="1">
      <alignment horizontal="center" vertical="center"/>
    </xf>
    <xf numFmtId="0" fontId="4" fillId="33" borderId="32" xfId="0" applyFont="1" applyFill="1" applyBorder="1" applyAlignment="1" applyProtection="1">
      <alignment vertical="center"/>
      <protection/>
    </xf>
    <xf numFmtId="0" fontId="4" fillId="33" borderId="33" xfId="0" applyFont="1" applyFill="1" applyBorder="1" applyAlignment="1" applyProtection="1">
      <alignment vertical="center"/>
      <protection/>
    </xf>
    <xf numFmtId="0" fontId="4" fillId="33" borderId="33" xfId="0" applyFont="1" applyFill="1" applyBorder="1" applyAlignment="1" applyProtection="1">
      <alignment vertical="center" wrapText="1"/>
      <protection/>
    </xf>
    <xf numFmtId="0" fontId="4" fillId="33" borderId="34" xfId="0" applyFont="1" applyFill="1" applyBorder="1" applyAlignment="1" applyProtection="1">
      <alignment vertical="center"/>
      <protection/>
    </xf>
    <xf numFmtId="0" fontId="4" fillId="0" borderId="0" xfId="0" applyFont="1" applyAlignment="1" applyProtection="1">
      <alignment vertical="center"/>
      <protection/>
    </xf>
    <xf numFmtId="0" fontId="4" fillId="0" borderId="35" xfId="0" applyFont="1" applyBorder="1" applyAlignment="1" applyProtection="1">
      <alignment vertical="center"/>
      <protection/>
    </xf>
    <xf numFmtId="0" fontId="5" fillId="33" borderId="36"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indent="1"/>
      <protection/>
    </xf>
    <xf numFmtId="0" fontId="4" fillId="33" borderId="0" xfId="0" applyFont="1" applyFill="1" applyBorder="1" applyAlignment="1" applyProtection="1">
      <alignment horizontal="left" vertical="center" wrapText="1" indent="1"/>
      <protection/>
    </xf>
    <xf numFmtId="0" fontId="4" fillId="33" borderId="35"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4" fillId="33" borderId="38" xfId="0" applyFont="1" applyFill="1" applyBorder="1" applyAlignment="1" applyProtection="1">
      <alignment vertical="center"/>
      <protection/>
    </xf>
    <xf numFmtId="0" fontId="4" fillId="33" borderId="39" xfId="0" applyFont="1" applyFill="1" applyBorder="1" applyAlignment="1" applyProtection="1">
      <alignment vertical="center"/>
      <protection/>
    </xf>
    <xf numFmtId="0" fontId="4" fillId="33" borderId="39" xfId="0" applyFont="1" applyFill="1" applyBorder="1" applyAlignment="1" applyProtection="1">
      <alignment vertical="center" wrapText="1"/>
      <protection/>
    </xf>
    <xf numFmtId="0" fontId="4" fillId="33" borderId="40"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wrapText="1"/>
      <protection/>
    </xf>
    <xf numFmtId="0" fontId="4" fillId="33" borderId="32" xfId="55" applyFont="1" applyFill="1" applyBorder="1" applyProtection="1">
      <alignment/>
      <protection/>
    </xf>
    <xf numFmtId="0" fontId="4" fillId="33" borderId="33" xfId="55" applyFont="1" applyFill="1" applyBorder="1" applyAlignment="1" applyProtection="1">
      <alignment horizontal="right"/>
      <protection/>
    </xf>
    <xf numFmtId="0" fontId="4" fillId="33" borderId="33" xfId="55" applyFont="1" applyFill="1" applyBorder="1" applyAlignment="1" applyProtection="1">
      <alignment wrapText="1"/>
      <protection/>
    </xf>
    <xf numFmtId="0" fontId="4" fillId="33" borderId="33" xfId="55" applyFont="1" applyFill="1" applyBorder="1" applyProtection="1">
      <alignment/>
      <protection/>
    </xf>
    <xf numFmtId="0" fontId="4" fillId="33" borderId="34" xfId="55" applyFont="1" applyFill="1" applyBorder="1" applyProtection="1">
      <alignment/>
      <protection/>
    </xf>
    <xf numFmtId="0" fontId="4" fillId="33" borderId="37" xfId="55" applyFont="1" applyFill="1" applyBorder="1" applyProtection="1">
      <alignment/>
      <protection/>
    </xf>
    <xf numFmtId="0" fontId="4" fillId="33" borderId="0" xfId="55" applyFont="1" applyFill="1" applyBorder="1" applyProtection="1">
      <alignment/>
      <protection/>
    </xf>
    <xf numFmtId="0" fontId="8" fillId="33" borderId="0" xfId="55" applyFont="1" applyFill="1" applyBorder="1" applyAlignment="1" applyProtection="1">
      <alignment/>
      <protection/>
    </xf>
    <xf numFmtId="0" fontId="4" fillId="33" borderId="0" xfId="55" applyFont="1" applyFill="1" applyBorder="1" applyAlignment="1" applyProtection="1">
      <alignment wrapText="1"/>
      <protection/>
    </xf>
    <xf numFmtId="0" fontId="4" fillId="33" borderId="0" xfId="55" applyFont="1" applyFill="1" applyBorder="1" applyAlignment="1" applyProtection="1">
      <alignment/>
      <protection/>
    </xf>
    <xf numFmtId="0" fontId="4" fillId="33" borderId="35" xfId="55" applyFont="1" applyFill="1" applyBorder="1" applyAlignment="1" applyProtection="1">
      <alignment vertical="center"/>
      <protection/>
    </xf>
    <xf numFmtId="0" fontId="4" fillId="33" borderId="37" xfId="55" applyFont="1" applyFill="1" applyBorder="1" applyAlignment="1" applyProtection="1">
      <alignment vertical="center"/>
      <protection/>
    </xf>
    <xf numFmtId="0" fontId="5" fillId="33" borderId="0" xfId="55" applyFont="1" applyFill="1" applyBorder="1" applyProtection="1">
      <alignment/>
      <protection/>
    </xf>
    <xf numFmtId="0" fontId="5" fillId="33" borderId="35" xfId="56" applyFont="1" applyFill="1" applyBorder="1" applyAlignment="1" applyProtection="1">
      <alignment horizontal="left" vertical="center"/>
      <protection/>
    </xf>
    <xf numFmtId="0" fontId="5" fillId="33" borderId="0" xfId="56" applyFont="1" applyFill="1" applyBorder="1" applyAlignment="1" applyProtection="1">
      <alignment horizontal="left" vertical="center"/>
      <protection/>
    </xf>
    <xf numFmtId="0" fontId="5" fillId="33" borderId="0" xfId="56" applyFont="1" applyFill="1" applyBorder="1" applyAlignment="1" applyProtection="1">
      <alignment horizontal="left" vertical="center" wrapText="1"/>
      <protection/>
    </xf>
    <xf numFmtId="0" fontId="5" fillId="33" borderId="25" xfId="55" applyFont="1" applyFill="1" applyBorder="1" applyAlignment="1" applyProtection="1">
      <alignment horizontal="center" vertical="center" wrapText="1"/>
      <protection/>
    </xf>
    <xf numFmtId="0" fontId="5" fillId="33" borderId="25" xfId="56" applyFont="1" applyFill="1" applyBorder="1" applyAlignment="1" applyProtection="1">
      <alignment horizontal="center" vertical="center"/>
      <protection/>
    </xf>
    <xf numFmtId="0" fontId="5" fillId="33" borderId="37" xfId="56" applyFont="1" applyFill="1" applyBorder="1" applyAlignment="1" applyProtection="1">
      <alignment horizontal="left" vertical="center"/>
      <protection/>
    </xf>
    <xf numFmtId="0" fontId="5" fillId="33" borderId="0" xfId="56" applyFont="1" applyFill="1" applyBorder="1" applyAlignment="1" applyProtection="1">
      <alignment horizontal="centerContinuous" vertical="center"/>
      <protection/>
    </xf>
    <xf numFmtId="0" fontId="9" fillId="33" borderId="0" xfId="56" applyFont="1" applyFill="1" applyBorder="1" applyAlignment="1" applyProtection="1">
      <alignment horizontal="left" vertical="center" wrapText="1"/>
      <protection/>
    </xf>
    <xf numFmtId="0" fontId="5" fillId="33" borderId="25" xfId="56" applyFont="1" applyFill="1" applyBorder="1" applyAlignment="1" applyProtection="1">
      <alignment horizontal="center" vertical="center" wrapText="1"/>
      <protection/>
    </xf>
    <xf numFmtId="0" fontId="4" fillId="33" borderId="35" xfId="56" applyFont="1" applyFill="1" applyBorder="1" applyAlignment="1" applyProtection="1">
      <alignment horizontal="left"/>
      <protection/>
    </xf>
    <xf numFmtId="0" fontId="8" fillId="33" borderId="0" xfId="56" applyFont="1" applyFill="1" applyBorder="1" applyAlignment="1" applyProtection="1">
      <alignment horizontal="left"/>
      <protection/>
    </xf>
    <xf numFmtId="0" fontId="4" fillId="33" borderId="0" xfId="56" applyFont="1" applyFill="1" applyBorder="1" applyAlignment="1" applyProtection="1">
      <alignment horizontal="left" wrapText="1"/>
      <protection/>
    </xf>
    <xf numFmtId="49" fontId="4" fillId="33" borderId="0" xfId="56" applyNumberFormat="1" applyFont="1" applyFill="1" applyBorder="1" applyAlignment="1" applyProtection="1">
      <alignment horizontal="center" vertical="center"/>
      <protection/>
    </xf>
    <xf numFmtId="0" fontId="4" fillId="33" borderId="37" xfId="56" applyFont="1" applyFill="1" applyBorder="1" applyAlignment="1" applyProtection="1">
      <alignment horizontal="left"/>
      <protection/>
    </xf>
    <xf numFmtId="0" fontId="4" fillId="33" borderId="35" xfId="56" applyFont="1" applyFill="1" applyBorder="1" applyAlignment="1" applyProtection="1">
      <alignment vertical="center" wrapText="1"/>
      <protection/>
    </xf>
    <xf numFmtId="0" fontId="4" fillId="33" borderId="0" xfId="56" applyFont="1" applyFill="1" applyBorder="1" applyAlignment="1" applyProtection="1">
      <alignment horizontal="left" vertical="center" wrapText="1"/>
      <protection/>
    </xf>
    <xf numFmtId="0" fontId="4" fillId="33" borderId="25" xfId="56" applyFont="1" applyFill="1" applyBorder="1" applyAlignment="1" applyProtection="1">
      <alignment horizontal="left" vertical="center" wrapText="1" indent="1"/>
      <protection/>
    </xf>
    <xf numFmtId="0" fontId="4" fillId="33" borderId="37" xfId="56" applyFont="1" applyFill="1" applyBorder="1" applyAlignment="1" applyProtection="1">
      <alignment horizontal="center" vertical="center" wrapText="1"/>
      <protection/>
    </xf>
    <xf numFmtId="0" fontId="4" fillId="33" borderId="0" xfId="56" applyFont="1" applyFill="1" applyBorder="1" applyAlignment="1" applyProtection="1">
      <alignment vertical="center" wrapText="1"/>
      <protection/>
    </xf>
    <xf numFmtId="166" fontId="4" fillId="33" borderId="0" xfId="56" applyNumberFormat="1" applyFont="1" applyFill="1" applyBorder="1" applyAlignment="1" applyProtection="1">
      <alignment vertical="center" wrapText="1"/>
      <protection/>
    </xf>
    <xf numFmtId="0" fontId="4" fillId="33" borderId="35" xfId="56" applyFont="1" applyFill="1" applyBorder="1" applyProtection="1">
      <alignment/>
      <protection/>
    </xf>
    <xf numFmtId="0" fontId="4" fillId="33" borderId="37" xfId="56" applyFont="1" applyFill="1" applyBorder="1" applyAlignment="1" applyProtection="1">
      <alignment horizontal="center"/>
      <protection/>
    </xf>
    <xf numFmtId="0" fontId="11" fillId="33" borderId="0" xfId="56" applyFont="1" applyFill="1" applyBorder="1" applyAlignment="1" applyProtection="1">
      <alignment horizontal="left" vertical="center" wrapText="1"/>
      <protection/>
    </xf>
    <xf numFmtId="0" fontId="4" fillId="33" borderId="35" xfId="57" applyFont="1" applyFill="1" applyBorder="1" applyAlignment="1" applyProtection="1">
      <alignment vertical="center" wrapText="1"/>
      <protection/>
    </xf>
    <xf numFmtId="0" fontId="8" fillId="33" borderId="0" xfId="57" applyFont="1" applyFill="1" applyBorder="1" applyAlignment="1" applyProtection="1">
      <alignment horizontal="left" vertical="center"/>
      <protection/>
    </xf>
    <xf numFmtId="0" fontId="4" fillId="33" borderId="0" xfId="57" applyFont="1" applyFill="1" applyBorder="1" applyAlignment="1" applyProtection="1">
      <alignment vertical="center" wrapText="1"/>
      <protection/>
    </xf>
    <xf numFmtId="166" fontId="4" fillId="33" borderId="0" xfId="57" applyNumberFormat="1" applyFont="1" applyFill="1" applyBorder="1" applyAlignment="1" applyProtection="1">
      <alignment horizontal="center" vertical="center"/>
      <protection/>
    </xf>
    <xf numFmtId="0" fontId="4" fillId="33" borderId="37" xfId="57" applyFont="1" applyFill="1" applyBorder="1" applyAlignment="1" applyProtection="1">
      <alignment horizontal="center" vertical="center" wrapText="1"/>
      <protection/>
    </xf>
    <xf numFmtId="0" fontId="4" fillId="33" borderId="0" xfId="57" applyFont="1" applyFill="1" applyBorder="1" applyAlignment="1" applyProtection="1">
      <alignment horizontal="left" vertical="center" wrapText="1"/>
      <protection/>
    </xf>
    <xf numFmtId="0" fontId="4" fillId="33" borderId="25" xfId="57" applyFont="1" applyFill="1" applyBorder="1" applyAlignment="1" applyProtection="1">
      <alignment horizontal="left" vertical="center" wrapText="1" indent="1"/>
      <protection/>
    </xf>
    <xf numFmtId="0" fontId="11" fillId="33" borderId="0" xfId="55" applyFont="1" applyFill="1" applyBorder="1" applyAlignment="1" applyProtection="1">
      <alignment horizontal="left" vertical="center"/>
      <protection/>
    </xf>
    <xf numFmtId="0" fontId="5" fillId="33" borderId="0" xfId="55" applyFont="1" applyFill="1" applyBorder="1" applyAlignment="1" applyProtection="1">
      <alignment vertical="center" wrapText="1"/>
      <protection/>
    </xf>
    <xf numFmtId="166" fontId="5" fillId="33" borderId="0" xfId="55" applyNumberFormat="1" applyFont="1" applyFill="1" applyBorder="1" applyAlignment="1" applyProtection="1">
      <alignment vertical="center"/>
      <protection/>
    </xf>
    <xf numFmtId="0" fontId="4" fillId="33" borderId="37" xfId="55" applyFont="1" applyFill="1" applyBorder="1" applyAlignment="1" applyProtection="1">
      <alignment horizontal="center" vertical="center"/>
      <protection/>
    </xf>
    <xf numFmtId="0" fontId="11" fillId="33" borderId="0" xfId="57" applyFont="1" applyFill="1" applyBorder="1" applyAlignment="1" applyProtection="1">
      <alignment horizontal="left" vertical="center" wrapText="1"/>
      <protection/>
    </xf>
    <xf numFmtId="0" fontId="5" fillId="33" borderId="41" xfId="57" applyFont="1" applyFill="1" applyBorder="1" applyAlignment="1" applyProtection="1">
      <alignment horizontal="left" wrapText="1" indent="1"/>
      <protection/>
    </xf>
    <xf numFmtId="166" fontId="5" fillId="33" borderId="42" xfId="58" applyNumberFormat="1" applyFont="1" applyFill="1" applyBorder="1" applyAlignment="1" applyProtection="1">
      <alignment vertical="center"/>
      <protection/>
    </xf>
    <xf numFmtId="166" fontId="5" fillId="33" borderId="43" xfId="58" applyNumberFormat="1" applyFont="1" applyFill="1" applyBorder="1" applyAlignment="1" applyProtection="1">
      <alignment vertical="center"/>
      <protection/>
    </xf>
    <xf numFmtId="166" fontId="5" fillId="33" borderId="44" xfId="58" applyNumberFormat="1" applyFont="1" applyFill="1" applyBorder="1" applyAlignment="1" applyProtection="1">
      <alignment vertical="center" wrapText="1"/>
      <protection/>
    </xf>
    <xf numFmtId="0" fontId="4" fillId="33" borderId="0" xfId="57" applyFont="1" applyFill="1" applyBorder="1" applyAlignment="1" applyProtection="1">
      <alignment wrapText="1"/>
      <protection/>
    </xf>
    <xf numFmtId="166" fontId="5" fillId="33" borderId="0" xfId="57" applyNumberFormat="1" applyFont="1" applyFill="1" applyBorder="1" applyAlignment="1" applyProtection="1">
      <alignment vertical="center"/>
      <protection/>
    </xf>
    <xf numFmtId="0" fontId="4" fillId="33" borderId="37" xfId="57" applyFont="1" applyFill="1" applyBorder="1" applyAlignment="1" applyProtection="1">
      <alignment vertical="center" wrapText="1"/>
      <protection/>
    </xf>
    <xf numFmtId="0" fontId="5" fillId="33" borderId="35" xfId="55" applyFont="1" applyFill="1" applyBorder="1" applyAlignment="1" applyProtection="1">
      <alignment horizontal="center" vertical="center" wrapText="1"/>
      <protection/>
    </xf>
    <xf numFmtId="0" fontId="5" fillId="33" borderId="0" xfId="55" applyFont="1" applyFill="1" applyBorder="1" applyAlignment="1" applyProtection="1">
      <alignment horizontal="centerContinuous"/>
      <protection/>
    </xf>
    <xf numFmtId="0" fontId="5" fillId="33" borderId="37" xfId="55" applyFont="1" applyFill="1" applyBorder="1" applyAlignment="1" applyProtection="1">
      <alignment horizontal="center" vertical="center" wrapText="1"/>
      <protection/>
    </xf>
    <xf numFmtId="0" fontId="5" fillId="33" borderId="0" xfId="55" applyFont="1" applyFill="1" applyBorder="1" applyAlignment="1" applyProtection="1">
      <alignment horizontal="centerContinuous" vertical="center"/>
      <protection/>
    </xf>
    <xf numFmtId="0" fontId="5" fillId="33" borderId="0" xfId="55" applyFont="1" applyFill="1" applyBorder="1" applyAlignment="1" applyProtection="1">
      <alignment horizontal="centerContinuous" vertical="center" wrapText="1"/>
      <protection/>
    </xf>
    <xf numFmtId="0" fontId="4" fillId="33" borderId="0" xfId="55" applyFont="1" applyFill="1" applyBorder="1" applyAlignment="1" applyProtection="1">
      <alignment horizontal="left" vertical="center"/>
      <protection/>
    </xf>
    <xf numFmtId="0" fontId="5" fillId="33" borderId="0" xfId="55" applyFont="1" applyFill="1" applyBorder="1" applyAlignment="1" applyProtection="1">
      <alignment horizontal="left" vertical="center" wrapText="1"/>
      <protection/>
    </xf>
    <xf numFmtId="166" fontId="4" fillId="33" borderId="0" xfId="55" applyNumberFormat="1" applyFont="1" applyFill="1" applyBorder="1" applyAlignment="1" applyProtection="1">
      <alignment horizontal="center" vertical="center"/>
      <protection/>
    </xf>
    <xf numFmtId="0" fontId="4" fillId="33" borderId="25" xfId="55" applyFont="1" applyFill="1" applyBorder="1" applyAlignment="1" applyProtection="1">
      <alignment horizontal="left" vertical="center" wrapText="1" indent="1"/>
      <protection/>
    </xf>
    <xf numFmtId="0" fontId="4" fillId="33" borderId="35" xfId="55" applyFont="1" applyFill="1" applyBorder="1" applyAlignment="1" applyProtection="1">
      <alignment vertical="center" wrapText="1"/>
      <protection/>
    </xf>
    <xf numFmtId="0" fontId="4" fillId="33" borderId="0" xfId="55" applyFont="1" applyFill="1" applyBorder="1" applyAlignment="1" applyProtection="1">
      <alignment horizontal="left" vertical="center" wrapText="1"/>
      <protection/>
    </xf>
    <xf numFmtId="0" fontId="4" fillId="33" borderId="37" xfId="55" applyFont="1" applyFill="1" applyBorder="1" applyAlignment="1" applyProtection="1">
      <alignment horizontal="center" vertical="center" wrapText="1"/>
      <protection/>
    </xf>
    <xf numFmtId="0" fontId="4" fillId="33" borderId="0" xfId="55" applyFont="1" applyFill="1" applyBorder="1" applyAlignment="1" applyProtection="1">
      <alignment vertical="center" wrapText="1"/>
      <protection/>
    </xf>
    <xf numFmtId="166" fontId="4" fillId="33" borderId="0" xfId="55" applyNumberFormat="1" applyFont="1" applyFill="1" applyBorder="1" applyAlignment="1" applyProtection="1">
      <alignment vertical="center"/>
      <protection/>
    </xf>
    <xf numFmtId="166" fontId="4" fillId="33" borderId="0" xfId="55" applyNumberFormat="1" applyFont="1" applyFill="1" applyBorder="1" applyAlignment="1" applyProtection="1">
      <alignment horizontal="center"/>
      <protection/>
    </xf>
    <xf numFmtId="0" fontId="4" fillId="33" borderId="0" xfId="54" applyFont="1" applyFill="1" applyBorder="1" applyAlignment="1" applyProtection="1">
      <alignment horizontal="left" vertical="top"/>
      <protection/>
    </xf>
    <xf numFmtId="0" fontId="4" fillId="33" borderId="25" xfId="54" applyFont="1" applyFill="1" applyBorder="1" applyAlignment="1" applyProtection="1">
      <alignment horizontal="left" vertical="center" wrapText="1" indent="1"/>
      <protection/>
    </xf>
    <xf numFmtId="0" fontId="4" fillId="33" borderId="0" xfId="54" applyFont="1" applyFill="1" applyBorder="1" applyAlignment="1" applyProtection="1">
      <alignment horizontal="left" vertical="top" wrapText="1"/>
      <protection/>
    </xf>
    <xf numFmtId="0" fontId="4" fillId="33" borderId="0" xfId="54" applyFont="1" applyFill="1" applyBorder="1" applyAlignment="1" applyProtection="1">
      <alignment vertical="center" wrapText="1"/>
      <protection/>
    </xf>
    <xf numFmtId="0" fontId="4" fillId="33" borderId="37" xfId="56" applyFont="1" applyFill="1" applyBorder="1" applyAlignment="1" applyProtection="1">
      <alignment vertical="center" wrapText="1"/>
      <protection/>
    </xf>
    <xf numFmtId="0" fontId="8" fillId="33" borderId="0" xfId="57" applyFont="1" applyFill="1" applyBorder="1" applyAlignment="1" applyProtection="1">
      <alignment vertical="center"/>
      <protection/>
    </xf>
    <xf numFmtId="0" fontId="4" fillId="33" borderId="0" xfId="57" applyFont="1" applyFill="1" applyBorder="1" applyAlignment="1" applyProtection="1">
      <alignment horizontal="left" vertical="top" wrapText="1"/>
      <protection/>
    </xf>
    <xf numFmtId="166" fontId="4" fillId="33" borderId="0" xfId="57" applyNumberFormat="1" applyFont="1" applyFill="1" applyBorder="1" applyAlignment="1" applyProtection="1">
      <alignment vertical="center" wrapText="1"/>
      <protection/>
    </xf>
    <xf numFmtId="0" fontId="4" fillId="33" borderId="35" xfId="58" applyFont="1" applyFill="1" applyBorder="1" applyAlignment="1" applyProtection="1">
      <alignment vertical="center" wrapText="1"/>
      <protection/>
    </xf>
    <xf numFmtId="0" fontId="8" fillId="33" borderId="0" xfId="58" applyFont="1" applyFill="1" applyBorder="1" applyAlignment="1" applyProtection="1">
      <alignment/>
      <protection/>
    </xf>
    <xf numFmtId="0" fontId="4" fillId="33" borderId="0" xfId="58" applyFont="1" applyFill="1" applyBorder="1" applyAlignment="1" applyProtection="1">
      <alignment wrapText="1"/>
      <protection/>
    </xf>
    <xf numFmtId="0" fontId="4" fillId="33" borderId="37" xfId="58" applyFont="1" applyFill="1" applyBorder="1" applyAlignment="1" applyProtection="1">
      <alignment horizontal="center" vertical="center" wrapText="1"/>
      <protection/>
    </xf>
    <xf numFmtId="0" fontId="4" fillId="33" borderId="0" xfId="58" applyFont="1" applyFill="1" applyBorder="1" applyAlignment="1" applyProtection="1">
      <alignment horizontal="left" vertical="center" wrapText="1"/>
      <protection/>
    </xf>
    <xf numFmtId="0" fontId="4" fillId="33" borderId="25" xfId="58" applyFont="1" applyFill="1" applyBorder="1" applyAlignment="1" applyProtection="1">
      <alignment horizontal="left" vertical="center" wrapText="1" indent="1"/>
      <protection/>
    </xf>
    <xf numFmtId="0" fontId="11" fillId="33" borderId="0" xfId="58" applyFont="1" applyFill="1" applyBorder="1" applyAlignment="1" applyProtection="1">
      <alignment horizontal="left" vertical="center" wrapText="1"/>
      <protection/>
    </xf>
    <xf numFmtId="0" fontId="4" fillId="33" borderId="0" xfId="58" applyFont="1" applyFill="1" applyBorder="1" applyAlignment="1" applyProtection="1">
      <alignment vertical="center" wrapText="1"/>
      <protection/>
    </xf>
    <xf numFmtId="166" fontId="4" fillId="33" borderId="0" xfId="58" applyNumberFormat="1" applyFont="1" applyFill="1" applyBorder="1" applyAlignment="1" applyProtection="1">
      <alignment vertical="center" wrapText="1"/>
      <protection/>
    </xf>
    <xf numFmtId="0" fontId="4" fillId="33" borderId="25" xfId="0" applyFont="1" applyFill="1" applyBorder="1" applyAlignment="1" applyProtection="1">
      <alignment horizontal="left" wrapText="1" indent="1"/>
      <protection/>
    </xf>
    <xf numFmtId="0" fontId="4" fillId="33" borderId="35" xfId="58" applyFont="1" applyFill="1" applyBorder="1" applyAlignment="1" applyProtection="1">
      <alignment horizontal="left" wrapText="1"/>
      <protection/>
    </xf>
    <xf numFmtId="0" fontId="8" fillId="33" borderId="0" xfId="58" applyFont="1" applyFill="1" applyBorder="1" applyAlignment="1" applyProtection="1">
      <alignment horizontal="left"/>
      <protection/>
    </xf>
    <xf numFmtId="0" fontId="8" fillId="33" borderId="0" xfId="58" applyFont="1" applyFill="1" applyBorder="1" applyAlignment="1" applyProtection="1">
      <alignment horizontal="left" wrapText="1"/>
      <protection/>
    </xf>
    <xf numFmtId="166" fontId="4" fillId="33" borderId="0" xfId="58" applyNumberFormat="1" applyFont="1" applyFill="1" applyBorder="1" applyAlignment="1" applyProtection="1">
      <alignment horizontal="left" wrapText="1"/>
      <protection/>
    </xf>
    <xf numFmtId="0" fontId="4" fillId="33" borderId="37" xfId="58" applyFont="1" applyFill="1" applyBorder="1" applyAlignment="1" applyProtection="1">
      <alignment horizontal="center" wrapText="1"/>
      <protection/>
    </xf>
    <xf numFmtId="0" fontId="4" fillId="33" borderId="0" xfId="58" applyFont="1" applyFill="1" applyBorder="1" applyAlignment="1" applyProtection="1">
      <alignment horizontal="left" vertical="top" wrapText="1"/>
      <protection/>
    </xf>
    <xf numFmtId="0" fontId="4" fillId="33" borderId="25" xfId="58" applyFont="1" applyFill="1" applyBorder="1" applyAlignment="1" applyProtection="1">
      <alignment horizontal="left" wrapText="1" indent="1"/>
      <protection/>
    </xf>
    <xf numFmtId="0" fontId="4" fillId="33" borderId="35" xfId="58" applyFont="1" applyFill="1" applyBorder="1" applyAlignment="1" applyProtection="1">
      <alignment wrapText="1"/>
      <protection/>
    </xf>
    <xf numFmtId="0" fontId="11" fillId="33" borderId="0" xfId="58" applyFont="1" applyFill="1" applyBorder="1" applyAlignment="1" applyProtection="1">
      <alignment horizontal="left" wrapText="1"/>
      <protection/>
    </xf>
    <xf numFmtId="166" fontId="4" fillId="33" borderId="0" xfId="58" applyNumberFormat="1" applyFont="1" applyFill="1" applyBorder="1" applyAlignment="1" applyProtection="1">
      <alignment/>
      <protection/>
    </xf>
    <xf numFmtId="49" fontId="4" fillId="33" borderId="0" xfId="55" applyNumberFormat="1" applyFont="1" applyFill="1" applyBorder="1" applyAlignment="1" applyProtection="1">
      <alignment horizontal="left"/>
      <protection/>
    </xf>
    <xf numFmtId="166" fontId="4" fillId="33" borderId="45" xfId="55" applyNumberFormat="1" applyFont="1" applyFill="1" applyBorder="1" applyProtection="1">
      <alignment/>
      <protection/>
    </xf>
    <xf numFmtId="166" fontId="4" fillId="33" borderId="0" xfId="55" applyNumberFormat="1" applyFont="1" applyFill="1" applyBorder="1" applyProtection="1">
      <alignment/>
      <protection/>
    </xf>
    <xf numFmtId="0" fontId="4" fillId="0" borderId="0" xfId="55" applyFont="1" applyFill="1" applyBorder="1" applyProtection="1">
      <alignment/>
      <protection/>
    </xf>
    <xf numFmtId="0" fontId="4" fillId="33" borderId="0" xfId="55" applyFont="1" applyFill="1" applyBorder="1" applyAlignment="1" applyProtection="1">
      <alignment horizontal="right"/>
      <protection/>
    </xf>
    <xf numFmtId="0" fontId="4" fillId="33" borderId="0" xfId="59" applyFont="1" applyFill="1" applyBorder="1" applyAlignment="1" applyProtection="1">
      <alignment horizontal="left"/>
      <protection/>
    </xf>
    <xf numFmtId="0" fontId="4" fillId="33" borderId="0" xfId="59" applyFont="1" applyFill="1" applyBorder="1" applyAlignment="1" applyProtection="1">
      <alignment wrapText="1"/>
      <protection/>
    </xf>
    <xf numFmtId="0" fontId="4" fillId="33" borderId="0" xfId="59" applyFont="1" applyFill="1" applyBorder="1" applyProtection="1">
      <alignment/>
      <protection/>
    </xf>
    <xf numFmtId="0" fontId="9" fillId="33" borderId="0" xfId="59" applyFont="1" applyFill="1" applyBorder="1" applyAlignment="1" applyProtection="1">
      <alignment horizontal="left" vertical="center" wrapText="1"/>
      <protection/>
    </xf>
    <xf numFmtId="0" fontId="5" fillId="33" borderId="0" xfId="59" applyFont="1" applyFill="1" applyBorder="1" applyAlignment="1" applyProtection="1">
      <alignment horizontal="centerContinuous" vertical="center"/>
      <protection/>
    </xf>
    <xf numFmtId="0" fontId="5" fillId="33" borderId="0" xfId="59" applyFont="1" applyFill="1" applyBorder="1" applyAlignment="1" applyProtection="1">
      <alignment horizontal="left" vertical="center"/>
      <protection/>
    </xf>
    <xf numFmtId="0" fontId="5" fillId="33" borderId="0" xfId="59" applyFont="1" applyFill="1" applyBorder="1" applyAlignment="1" applyProtection="1">
      <alignment vertical="center" wrapText="1"/>
      <protection/>
    </xf>
    <xf numFmtId="0" fontId="4" fillId="33" borderId="0" xfId="59" applyFont="1" applyFill="1" applyBorder="1" applyAlignment="1" applyProtection="1">
      <alignment horizontal="left" vertical="top" wrapText="1"/>
      <protection/>
    </xf>
    <xf numFmtId="0" fontId="4" fillId="33" borderId="0" xfId="59" applyFont="1" applyFill="1" applyBorder="1" applyAlignment="1" applyProtection="1">
      <alignment horizontal="left" vertical="center" wrapText="1"/>
      <protection/>
    </xf>
    <xf numFmtId="0" fontId="4" fillId="33" borderId="0" xfId="0" applyFont="1" applyFill="1" applyBorder="1" applyAlignment="1" applyProtection="1">
      <alignment wrapText="1"/>
      <protection/>
    </xf>
    <xf numFmtId="0" fontId="4" fillId="33" borderId="0" xfId="59" applyFont="1" applyFill="1" applyBorder="1" applyAlignment="1" applyProtection="1">
      <alignment horizontal="left" vertical="center"/>
      <protection/>
    </xf>
    <xf numFmtId="0" fontId="4" fillId="33" borderId="0" xfId="59" applyFont="1" applyFill="1" applyBorder="1" applyAlignment="1" applyProtection="1">
      <alignment vertical="center" wrapText="1"/>
      <protection/>
    </xf>
    <xf numFmtId="0" fontId="4" fillId="33" borderId="0" xfId="60" applyFont="1" applyFill="1" applyBorder="1" applyAlignment="1" applyProtection="1">
      <alignment horizontal="left" vertical="center" wrapText="1"/>
      <protection/>
    </xf>
    <xf numFmtId="0" fontId="4" fillId="33" borderId="25" xfId="60" applyFont="1" applyFill="1" applyBorder="1" applyAlignment="1" applyProtection="1">
      <alignment horizontal="left" vertical="center" wrapText="1" indent="1"/>
      <protection/>
    </xf>
    <xf numFmtId="0" fontId="4" fillId="33" borderId="0" xfId="60" applyFont="1" applyFill="1" applyBorder="1" applyAlignment="1" applyProtection="1">
      <alignment horizontal="left" vertical="center"/>
      <protection/>
    </xf>
    <xf numFmtId="0" fontId="4" fillId="33" borderId="0" xfId="60" applyFont="1" applyFill="1" applyBorder="1" applyAlignment="1" applyProtection="1">
      <alignment vertical="center" wrapText="1"/>
      <protection/>
    </xf>
    <xf numFmtId="0" fontId="4" fillId="33" borderId="0" xfId="60" applyFont="1" applyFill="1" applyBorder="1" applyProtection="1">
      <alignment/>
      <protection/>
    </xf>
    <xf numFmtId="0" fontId="9" fillId="33" borderId="0" xfId="61" applyFont="1" applyFill="1" applyBorder="1" applyAlignment="1" applyProtection="1">
      <alignment horizontal="left" vertical="center" wrapText="1"/>
      <protection/>
    </xf>
    <xf numFmtId="0" fontId="8" fillId="33" borderId="0" xfId="61" applyFont="1" applyFill="1" applyBorder="1" applyAlignment="1" applyProtection="1">
      <alignment/>
      <protection/>
    </xf>
    <xf numFmtId="0" fontId="4" fillId="33" borderId="0" xfId="61" applyFont="1" applyFill="1" applyBorder="1" applyAlignment="1" applyProtection="1">
      <alignment wrapText="1"/>
      <protection/>
    </xf>
    <xf numFmtId="0" fontId="11" fillId="33" borderId="0" xfId="61" applyFont="1" applyFill="1" applyBorder="1" applyProtection="1">
      <alignment/>
      <protection/>
    </xf>
    <xf numFmtId="0" fontId="4" fillId="33" borderId="0" xfId="61" applyFont="1" applyFill="1" applyBorder="1" applyAlignment="1" applyProtection="1">
      <alignment horizontal="left" vertical="center"/>
      <protection/>
    </xf>
    <xf numFmtId="0" fontId="4" fillId="33" borderId="25" xfId="61" applyFont="1" applyFill="1" applyBorder="1" applyAlignment="1" applyProtection="1">
      <alignment horizontal="left" vertical="center" wrapText="1" indent="1"/>
      <protection/>
    </xf>
    <xf numFmtId="0" fontId="11" fillId="33" borderId="0" xfId="61" applyFont="1" applyFill="1" applyBorder="1" applyAlignment="1" applyProtection="1">
      <alignment horizontal="left" vertical="center"/>
      <protection/>
    </xf>
    <xf numFmtId="0" fontId="4" fillId="33" borderId="0" xfId="61" applyFont="1" applyFill="1" applyBorder="1" applyAlignment="1" applyProtection="1">
      <alignment vertical="center" wrapText="1"/>
      <protection/>
    </xf>
    <xf numFmtId="0" fontId="4" fillId="33" borderId="0" xfId="61" applyFont="1" applyFill="1" applyBorder="1" applyProtection="1">
      <alignment/>
      <protection/>
    </xf>
    <xf numFmtId="0" fontId="11" fillId="33" borderId="0" xfId="61" applyFont="1" applyFill="1" applyBorder="1" applyAlignment="1" applyProtection="1">
      <alignment vertical="center" wrapText="1"/>
      <protection/>
    </xf>
    <xf numFmtId="0" fontId="8" fillId="33" borderId="0" xfId="61" applyFont="1" applyFill="1" applyBorder="1" applyAlignment="1" applyProtection="1">
      <alignment horizontal="left" vertical="center"/>
      <protection/>
    </xf>
    <xf numFmtId="0" fontId="5" fillId="33" borderId="0" xfId="61" applyFont="1" applyFill="1" applyBorder="1" applyAlignment="1" applyProtection="1">
      <alignment vertical="center" wrapText="1"/>
      <protection/>
    </xf>
    <xf numFmtId="0" fontId="4" fillId="33" borderId="35" xfId="61" applyFont="1" applyFill="1" applyBorder="1" applyAlignment="1" applyProtection="1">
      <alignment vertical="center" wrapText="1"/>
      <protection/>
    </xf>
    <xf numFmtId="0" fontId="4" fillId="33" borderId="37" xfId="61" applyFont="1" applyFill="1" applyBorder="1" applyAlignment="1" applyProtection="1">
      <alignment horizontal="center" vertical="center" wrapText="1"/>
      <protection/>
    </xf>
    <xf numFmtId="0" fontId="4" fillId="33" borderId="38" xfId="55" applyFont="1" applyFill="1" applyBorder="1" applyProtection="1">
      <alignment/>
      <protection/>
    </xf>
    <xf numFmtId="0" fontId="4" fillId="33" borderId="39" xfId="55" applyFont="1" applyFill="1" applyBorder="1" applyAlignment="1" applyProtection="1">
      <alignment horizontal="right"/>
      <protection/>
    </xf>
    <xf numFmtId="0" fontId="4" fillId="33" borderId="39" xfId="55" applyFont="1" applyFill="1" applyBorder="1" applyAlignment="1" applyProtection="1">
      <alignment wrapText="1"/>
      <protection/>
    </xf>
    <xf numFmtId="0" fontId="4" fillId="33" borderId="39" xfId="55" applyFont="1" applyFill="1" applyBorder="1" applyProtection="1">
      <alignment/>
      <protection/>
    </xf>
    <xf numFmtId="0" fontId="4" fillId="33" borderId="40" xfId="55" applyFont="1" applyFill="1" applyBorder="1" applyProtection="1">
      <alignment/>
      <protection/>
    </xf>
    <xf numFmtId="0" fontId="4" fillId="34" borderId="0" xfId="55" applyFont="1" applyFill="1" applyProtection="1">
      <alignment/>
      <protection/>
    </xf>
    <xf numFmtId="0" fontId="4" fillId="33" borderId="32" xfId="50" applyFont="1" applyFill="1" applyBorder="1" applyProtection="1">
      <alignment/>
      <protection/>
    </xf>
    <xf numFmtId="0" fontId="4" fillId="33" borderId="33" xfId="50" applyFont="1" applyFill="1" applyBorder="1" applyProtection="1">
      <alignment/>
      <protection/>
    </xf>
    <xf numFmtId="0" fontId="4" fillId="33" borderId="34" xfId="50" applyFont="1" applyFill="1" applyBorder="1" applyProtection="1">
      <alignment/>
      <protection/>
    </xf>
    <xf numFmtId="0" fontId="4" fillId="0" borderId="0" xfId="50" applyFont="1" applyProtection="1">
      <alignment/>
      <protection/>
    </xf>
    <xf numFmtId="0" fontId="4" fillId="33" borderId="35" xfId="50" applyFont="1" applyFill="1" applyBorder="1" applyAlignment="1" applyProtection="1">
      <alignment/>
      <protection/>
    </xf>
    <xf numFmtId="0" fontId="4" fillId="33" borderId="37" xfId="50" applyFont="1" applyFill="1" applyBorder="1" applyAlignment="1" applyProtection="1">
      <alignment/>
      <protection/>
    </xf>
    <xf numFmtId="0" fontId="4" fillId="0" borderId="0" xfId="50" applyFont="1" applyAlignment="1" applyProtection="1">
      <alignment/>
      <protection/>
    </xf>
    <xf numFmtId="0" fontId="5" fillId="33" borderId="0" xfId="50" applyFont="1" applyFill="1" applyBorder="1" applyAlignment="1" applyProtection="1">
      <alignment horizontal="centerContinuous" vertical="center"/>
      <protection/>
    </xf>
    <xf numFmtId="0" fontId="4" fillId="33" borderId="35" xfId="50" applyFont="1" applyFill="1" applyBorder="1" applyProtection="1">
      <alignment/>
      <protection/>
    </xf>
    <xf numFmtId="0" fontId="4" fillId="33" borderId="37" xfId="50" applyFont="1" applyFill="1" applyBorder="1" applyProtection="1">
      <alignment/>
      <protection/>
    </xf>
    <xf numFmtId="0" fontId="5" fillId="0" borderId="0" xfId="0" applyFont="1" applyBorder="1" applyAlignment="1" applyProtection="1">
      <alignment horizontal="right"/>
      <protection/>
    </xf>
    <xf numFmtId="0" fontId="5" fillId="0" borderId="0" xfId="0" applyFont="1" applyBorder="1" applyAlignment="1" applyProtection="1">
      <alignment/>
      <protection/>
    </xf>
    <xf numFmtId="0" fontId="5" fillId="0" borderId="0" xfId="0" applyFont="1" applyBorder="1" applyAlignment="1" applyProtection="1">
      <alignment horizontal="left"/>
      <protection/>
    </xf>
    <xf numFmtId="0" fontId="4" fillId="0" borderId="0" xfId="50" applyFont="1" applyBorder="1" applyProtection="1">
      <alignment/>
      <protection/>
    </xf>
    <xf numFmtId="0" fontId="4" fillId="33" borderId="0" xfId="50" applyFont="1" applyFill="1" applyBorder="1" applyAlignment="1" applyProtection="1">
      <alignment horizontal="center"/>
      <protection/>
    </xf>
    <xf numFmtId="0" fontId="4" fillId="33" borderId="0" xfId="50" applyFont="1" applyFill="1" applyBorder="1" applyProtection="1">
      <alignment/>
      <protection/>
    </xf>
    <xf numFmtId="0" fontId="5" fillId="33" borderId="46" xfId="50" applyFont="1" applyFill="1" applyBorder="1" applyAlignment="1" applyProtection="1">
      <alignment horizontal="center" vertical="center" wrapText="1"/>
      <protection/>
    </xf>
    <xf numFmtId="0" fontId="5" fillId="33" borderId="47" xfId="50" applyFont="1" applyFill="1" applyBorder="1" applyAlignment="1" applyProtection="1">
      <alignment horizontal="center" vertical="center" wrapText="1"/>
      <protection/>
    </xf>
    <xf numFmtId="0" fontId="4" fillId="33" borderId="48" xfId="0" applyFont="1" applyFill="1" applyBorder="1" applyAlignment="1" applyProtection="1">
      <alignment horizontal="right"/>
      <protection/>
    </xf>
    <xf numFmtId="0" fontId="4" fillId="33" borderId="48" xfId="0" applyFont="1" applyFill="1" applyBorder="1" applyAlignment="1" applyProtection="1">
      <alignment horizontal="left"/>
      <protection/>
    </xf>
    <xf numFmtId="0" fontId="4" fillId="33" borderId="49" xfId="0" applyFont="1" applyFill="1" applyBorder="1" applyAlignment="1" applyProtection="1">
      <alignment horizontal="right"/>
      <protection/>
    </xf>
    <xf numFmtId="0" fontId="4" fillId="33" borderId="49" xfId="0" applyFont="1" applyFill="1" applyBorder="1" applyAlignment="1" applyProtection="1">
      <alignment horizontal="left"/>
      <protection/>
    </xf>
    <xf numFmtId="0" fontId="4" fillId="33" borderId="49" xfId="0" applyFont="1" applyFill="1" applyBorder="1" applyAlignment="1" applyProtection="1">
      <alignment horizontal="left" wrapText="1"/>
      <protection/>
    </xf>
    <xf numFmtId="0" fontId="4" fillId="33" borderId="50" xfId="0" applyFont="1" applyFill="1" applyBorder="1" applyAlignment="1" applyProtection="1">
      <alignment horizontal="right"/>
      <protection/>
    </xf>
    <xf numFmtId="0" fontId="4" fillId="33" borderId="51" xfId="0" applyFont="1" applyFill="1" applyBorder="1" applyAlignment="1" applyProtection="1">
      <alignment/>
      <protection/>
    </xf>
    <xf numFmtId="0" fontId="5" fillId="33" borderId="35" xfId="50" applyFont="1" applyFill="1" applyBorder="1" applyProtection="1">
      <alignment/>
      <protection/>
    </xf>
    <xf numFmtId="0" fontId="5" fillId="33" borderId="50" xfId="0" applyFont="1" applyFill="1" applyBorder="1" applyAlignment="1" applyProtection="1">
      <alignment horizontal="right"/>
      <protection/>
    </xf>
    <xf numFmtId="0" fontId="5" fillId="33" borderId="51" xfId="0" applyFont="1" applyFill="1" applyBorder="1" applyAlignment="1" applyProtection="1">
      <alignment/>
      <protection/>
    </xf>
    <xf numFmtId="0" fontId="5" fillId="33" borderId="37" xfId="50" applyFont="1" applyFill="1" applyBorder="1" applyProtection="1">
      <alignment/>
      <protection/>
    </xf>
    <xf numFmtId="0" fontId="5" fillId="0" borderId="0" xfId="50" applyFont="1" applyProtection="1">
      <alignment/>
      <protection/>
    </xf>
    <xf numFmtId="0" fontId="4"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5" fillId="33" borderId="0" xfId="53" applyFont="1" applyFill="1" applyBorder="1" applyAlignment="1" applyProtection="1">
      <alignment horizontal="left"/>
      <protection/>
    </xf>
    <xf numFmtId="0" fontId="5" fillId="33" borderId="37" xfId="53" applyFont="1" applyFill="1" applyBorder="1" applyAlignment="1" applyProtection="1">
      <alignment horizontal="center"/>
      <protection/>
    </xf>
    <xf numFmtId="0" fontId="5" fillId="33" borderId="50" xfId="53" applyFont="1" applyFill="1" applyBorder="1" applyAlignment="1" applyProtection="1">
      <alignment horizontal="center" vertical="center"/>
      <protection/>
    </xf>
    <xf numFmtId="0" fontId="5" fillId="33" borderId="51" xfId="53" applyFont="1" applyFill="1" applyBorder="1" applyAlignment="1" applyProtection="1">
      <alignment horizontal="center" vertical="center"/>
      <protection/>
    </xf>
    <xf numFmtId="0" fontId="4" fillId="0" borderId="0" xfId="50" applyFont="1" applyFill="1" applyProtection="1">
      <alignment/>
      <protection/>
    </xf>
    <xf numFmtId="0" fontId="4" fillId="33" borderId="32" xfId="53" applyFont="1" applyFill="1" applyBorder="1" applyAlignment="1" applyProtection="1">
      <alignment horizontal="right" vertical="center"/>
      <protection/>
    </xf>
    <xf numFmtId="0" fontId="4" fillId="33" borderId="34" xfId="53" applyFont="1" applyFill="1" applyBorder="1" applyAlignment="1" applyProtection="1">
      <alignment horizontal="left" vertical="center"/>
      <protection/>
    </xf>
    <xf numFmtId="0" fontId="4" fillId="33" borderId="35" xfId="53" applyFont="1" applyFill="1" applyBorder="1" applyAlignment="1" applyProtection="1">
      <alignment horizontal="right" vertical="center"/>
      <protection/>
    </xf>
    <xf numFmtId="0" fontId="4" fillId="33" borderId="37" xfId="53" applyFont="1" applyFill="1" applyBorder="1" applyAlignment="1" applyProtection="1">
      <alignment horizontal="left" vertical="center"/>
      <protection/>
    </xf>
    <xf numFmtId="0" fontId="4" fillId="33" borderId="38" xfId="53" applyFont="1" applyFill="1" applyBorder="1" applyAlignment="1" applyProtection="1">
      <alignment horizontal="right" vertical="center"/>
      <protection/>
    </xf>
    <xf numFmtId="0" fontId="4" fillId="33" borderId="40" xfId="53" applyFont="1" applyFill="1" applyBorder="1" applyAlignment="1" applyProtection="1">
      <alignment horizontal="left" vertical="center"/>
      <protection/>
    </xf>
    <xf numFmtId="0" fontId="5" fillId="33" borderId="50" xfId="53" applyFont="1" applyFill="1" applyBorder="1" applyAlignment="1" applyProtection="1">
      <alignment horizontal="right" vertical="center"/>
      <protection/>
    </xf>
    <xf numFmtId="0" fontId="5" fillId="33" borderId="51" xfId="53" applyFont="1" applyFill="1" applyBorder="1" applyAlignment="1" applyProtection="1">
      <alignment horizontal="left" vertical="center"/>
      <protection/>
    </xf>
    <xf numFmtId="0" fontId="4" fillId="33" borderId="38" xfId="50" applyFont="1" applyFill="1" applyBorder="1" applyProtection="1">
      <alignment/>
      <protection/>
    </xf>
    <xf numFmtId="0" fontId="4" fillId="33" borderId="39" xfId="50" applyFont="1" applyFill="1" applyBorder="1" applyProtection="1">
      <alignment/>
      <protection/>
    </xf>
    <xf numFmtId="0" fontId="4" fillId="33" borderId="40" xfId="50" applyFont="1" applyFill="1" applyBorder="1" applyProtection="1">
      <alignment/>
      <protection/>
    </xf>
    <xf numFmtId="166" fontId="4" fillId="33" borderId="48" xfId="0" applyNumberFormat="1" applyFont="1" applyFill="1" applyBorder="1" applyAlignment="1" applyProtection="1">
      <alignment/>
      <protection/>
    </xf>
    <xf numFmtId="166" fontId="4" fillId="33" borderId="37" xfId="0" applyNumberFormat="1" applyFont="1" applyFill="1" applyBorder="1" applyAlignment="1" applyProtection="1">
      <alignment/>
      <protection/>
    </xf>
    <xf numFmtId="166" fontId="4" fillId="33" borderId="49" xfId="0" applyNumberFormat="1" applyFont="1" applyFill="1" applyBorder="1" applyAlignment="1" applyProtection="1">
      <alignment/>
      <protection/>
    </xf>
    <xf numFmtId="166" fontId="4" fillId="33" borderId="52" xfId="0" applyNumberFormat="1" applyFont="1" applyFill="1" applyBorder="1" applyAlignment="1" applyProtection="1">
      <alignment/>
      <protection/>
    </xf>
    <xf numFmtId="166" fontId="4" fillId="33" borderId="53" xfId="0" applyNumberFormat="1" applyFont="1" applyFill="1" applyBorder="1" applyAlignment="1" applyProtection="1">
      <alignment/>
      <protection/>
    </xf>
    <xf numFmtId="166" fontId="4" fillId="33" borderId="51" xfId="0" applyNumberFormat="1" applyFont="1" applyFill="1" applyBorder="1" applyAlignment="1" applyProtection="1">
      <alignment/>
      <protection/>
    </xf>
    <xf numFmtId="166" fontId="5" fillId="33" borderId="53" xfId="0" applyNumberFormat="1" applyFont="1" applyFill="1" applyBorder="1" applyAlignment="1" applyProtection="1">
      <alignment/>
      <protection/>
    </xf>
    <xf numFmtId="166" fontId="5" fillId="33" borderId="51" xfId="0" applyNumberFormat="1" applyFont="1" applyFill="1" applyBorder="1" applyAlignment="1" applyProtection="1">
      <alignment/>
      <protection/>
    </xf>
    <xf numFmtId="166" fontId="5" fillId="33" borderId="54" xfId="50" applyNumberFormat="1" applyFont="1" applyFill="1" applyBorder="1" applyAlignment="1" applyProtection="1">
      <alignment vertical="center"/>
      <protection/>
    </xf>
    <xf numFmtId="166" fontId="5" fillId="33" borderId="40" xfId="50" applyNumberFormat="1" applyFont="1" applyFill="1" applyBorder="1" applyAlignment="1" applyProtection="1">
      <alignment vertical="center"/>
      <protection/>
    </xf>
    <xf numFmtId="166" fontId="5" fillId="33" borderId="49" xfId="50" applyNumberFormat="1" applyFont="1" applyFill="1" applyBorder="1" applyAlignment="1" applyProtection="1">
      <alignment vertical="center"/>
      <protection/>
    </xf>
    <xf numFmtId="0" fontId="8" fillId="33" borderId="50" xfId="50" applyFont="1" applyFill="1" applyBorder="1" applyAlignment="1" applyProtection="1">
      <alignment horizontal="right" vertical="center"/>
      <protection/>
    </xf>
    <xf numFmtId="0" fontId="4" fillId="33" borderId="32" xfId="0" applyFont="1" applyFill="1" applyBorder="1" applyAlignment="1" applyProtection="1">
      <alignment horizontal="right"/>
      <protection/>
    </xf>
    <xf numFmtId="166" fontId="4" fillId="4" borderId="48" xfId="0" applyNumberFormat="1" applyFont="1" applyFill="1" applyBorder="1" applyAlignment="1" applyProtection="1">
      <alignment/>
      <protection/>
    </xf>
    <xf numFmtId="166" fontId="4" fillId="4" borderId="49" xfId="0" applyNumberFormat="1" applyFont="1" applyFill="1" applyBorder="1" applyAlignment="1" applyProtection="1">
      <alignment/>
      <protection/>
    </xf>
    <xf numFmtId="166" fontId="4" fillId="4" borderId="52" xfId="0" applyNumberFormat="1" applyFont="1" applyFill="1" applyBorder="1" applyAlignment="1" applyProtection="1">
      <alignment/>
      <protection/>
    </xf>
    <xf numFmtId="166" fontId="4" fillId="4" borderId="53" xfId="0" applyNumberFormat="1" applyFont="1" applyFill="1" applyBorder="1" applyAlignment="1" applyProtection="1">
      <alignment/>
      <protection/>
    </xf>
    <xf numFmtId="166" fontId="5" fillId="4" borderId="53" xfId="0" applyNumberFormat="1" applyFont="1" applyFill="1" applyBorder="1" applyAlignment="1" applyProtection="1">
      <alignment/>
      <protection/>
    </xf>
    <xf numFmtId="166" fontId="4" fillId="4" borderId="37" xfId="0" applyNumberFormat="1" applyFont="1" applyFill="1" applyBorder="1" applyAlignment="1" applyProtection="1">
      <alignment/>
      <protection/>
    </xf>
    <xf numFmtId="166" fontId="4" fillId="4" borderId="51" xfId="0" applyNumberFormat="1" applyFont="1" applyFill="1" applyBorder="1" applyAlignment="1" applyProtection="1">
      <alignment/>
      <protection/>
    </xf>
    <xf numFmtId="166" fontId="5" fillId="4" borderId="51" xfId="0" applyNumberFormat="1" applyFont="1" applyFill="1" applyBorder="1" applyAlignment="1" applyProtection="1">
      <alignment/>
      <protection/>
    </xf>
    <xf numFmtId="166" fontId="5" fillId="4" borderId="54" xfId="50" applyNumberFormat="1" applyFont="1" applyFill="1" applyBorder="1" applyAlignment="1" applyProtection="1">
      <alignment vertical="center"/>
      <protection/>
    </xf>
    <xf numFmtId="0" fontId="4" fillId="4" borderId="0" xfId="50" applyFont="1" applyFill="1" applyBorder="1" applyProtection="1">
      <alignment/>
      <protection/>
    </xf>
    <xf numFmtId="1" fontId="4" fillId="0" borderId="0" xfId="0" applyNumberFormat="1" applyFont="1" applyAlignment="1" applyProtection="1">
      <alignment vertical="center"/>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0" fontId="0" fillId="4" borderId="0" xfId="0" applyFill="1" applyAlignment="1" applyProtection="1">
      <alignment/>
      <protection/>
    </xf>
    <xf numFmtId="0" fontId="4" fillId="33" borderId="32" xfId="0" applyFont="1" applyFill="1" applyBorder="1" applyAlignment="1" applyProtection="1">
      <alignment/>
      <protection/>
    </xf>
    <xf numFmtId="0" fontId="4" fillId="33" borderId="33" xfId="0" applyFont="1" applyFill="1" applyBorder="1" applyAlignment="1" applyProtection="1">
      <alignment/>
      <protection/>
    </xf>
    <xf numFmtId="0" fontId="4" fillId="33" borderId="34" xfId="0" applyFont="1" applyFill="1" applyBorder="1" applyAlignment="1" applyProtection="1">
      <alignment/>
      <protection/>
    </xf>
    <xf numFmtId="0" fontId="4" fillId="0" borderId="0" xfId="0" applyFont="1" applyAlignment="1" applyProtection="1">
      <alignment/>
      <protection/>
    </xf>
    <xf numFmtId="0" fontId="4" fillId="33" borderId="35" xfId="0" applyFont="1" applyFill="1" applyBorder="1" applyAlignment="1" applyProtection="1">
      <alignment/>
      <protection/>
    </xf>
    <xf numFmtId="0" fontId="4" fillId="33" borderId="37" xfId="0" applyFont="1" applyFill="1" applyBorder="1" applyAlignment="1" applyProtection="1">
      <alignment/>
      <protection/>
    </xf>
    <xf numFmtId="0" fontId="5" fillId="33" borderId="0" xfId="0" applyFont="1" applyFill="1" applyBorder="1" applyAlignment="1" applyProtection="1">
      <alignment horizontal="left"/>
      <protection/>
    </xf>
    <xf numFmtId="0" fontId="5" fillId="33" borderId="25" xfId="0" applyFont="1" applyFill="1" applyBorder="1" applyAlignment="1" applyProtection="1">
      <alignment horizontal="left" indent="1"/>
      <protection/>
    </xf>
    <xf numFmtId="0" fontId="5" fillId="33" borderId="0" xfId="0" applyFont="1" applyFill="1" applyBorder="1" applyAlignment="1" applyProtection="1">
      <alignment horizontal="left" indent="1"/>
      <protection/>
    </xf>
    <xf numFmtId="0" fontId="4" fillId="33" borderId="55" xfId="0" applyFont="1" applyFill="1" applyBorder="1" applyAlignment="1" applyProtection="1">
      <alignment horizontal="left" indent="1"/>
      <protection/>
    </xf>
    <xf numFmtId="0" fontId="4" fillId="33" borderId="0" xfId="0" applyFont="1" applyFill="1" applyBorder="1" applyAlignment="1" applyProtection="1">
      <alignment horizontal="left" indent="1"/>
      <protection/>
    </xf>
    <xf numFmtId="0" fontId="5" fillId="33" borderId="35" xfId="0" applyFont="1" applyFill="1" applyBorder="1" applyAlignment="1" applyProtection="1">
      <alignment/>
      <protection/>
    </xf>
    <xf numFmtId="0" fontId="5" fillId="33" borderId="56" xfId="0" applyFont="1" applyFill="1" applyBorder="1" applyAlignment="1" applyProtection="1">
      <alignment horizontal="center"/>
      <protection/>
    </xf>
    <xf numFmtId="0" fontId="5" fillId="33" borderId="57" xfId="0" applyFont="1" applyFill="1" applyBorder="1" applyAlignment="1" applyProtection="1">
      <alignment horizontal="center"/>
      <protection/>
    </xf>
    <xf numFmtId="0" fontId="5" fillId="33" borderId="37" xfId="0" applyFont="1" applyFill="1" applyBorder="1" applyAlignment="1" applyProtection="1">
      <alignment/>
      <protection/>
    </xf>
    <xf numFmtId="0" fontId="5" fillId="0" borderId="0" xfId="0" applyFont="1" applyFill="1" applyBorder="1" applyAlignment="1" applyProtection="1">
      <alignment/>
      <protection/>
    </xf>
    <xf numFmtId="0" fontId="4" fillId="33" borderId="35" xfId="0" applyFont="1" applyFill="1" applyBorder="1" applyAlignment="1" applyProtection="1">
      <alignment horizontal="center"/>
      <protection/>
    </xf>
    <xf numFmtId="0" fontId="4" fillId="33" borderId="58" xfId="0" applyFont="1" applyFill="1" applyBorder="1" applyAlignment="1" applyProtection="1">
      <alignment horizontal="center" wrapText="1"/>
      <protection/>
    </xf>
    <xf numFmtId="0" fontId="4" fillId="33" borderId="59" xfId="0" applyFont="1" applyFill="1" applyBorder="1" applyAlignment="1" applyProtection="1">
      <alignment horizontal="center" wrapText="1"/>
      <protection/>
    </xf>
    <xf numFmtId="0" fontId="4" fillId="33" borderId="0" xfId="0" applyFont="1" applyFill="1" applyBorder="1" applyAlignment="1" applyProtection="1">
      <alignment horizontal="left"/>
      <protection/>
    </xf>
    <xf numFmtId="0" fontId="4" fillId="33" borderId="37" xfId="0" applyFont="1" applyFill="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166" fontId="4" fillId="33" borderId="60" xfId="0" applyNumberFormat="1" applyFont="1" applyFill="1" applyBorder="1" applyAlignment="1" applyProtection="1">
      <alignment/>
      <protection/>
    </xf>
    <xf numFmtId="0" fontId="4" fillId="33" borderId="53" xfId="0" applyFont="1" applyFill="1" applyBorder="1" applyAlignment="1" applyProtection="1">
      <alignment horizontal="right"/>
      <protection/>
    </xf>
    <xf numFmtId="166" fontId="4" fillId="33" borderId="51" xfId="0" applyNumberFormat="1" applyFont="1" applyFill="1" applyBorder="1" applyAlignment="1" applyProtection="1">
      <alignment horizontal="right"/>
      <protection/>
    </xf>
    <xf numFmtId="166" fontId="4" fillId="33" borderId="53" xfId="0" applyNumberFormat="1" applyFont="1" applyFill="1" applyBorder="1" applyAlignment="1" applyProtection="1">
      <alignment horizontal="right"/>
      <protection/>
    </xf>
    <xf numFmtId="0" fontId="4" fillId="33" borderId="53" xfId="0" applyFont="1" applyFill="1" applyBorder="1" applyAlignment="1" applyProtection="1">
      <alignment horizontal="left"/>
      <protection/>
    </xf>
    <xf numFmtId="0" fontId="4" fillId="0" borderId="0" xfId="0" applyFont="1" applyAlignment="1" applyProtection="1">
      <alignment horizontal="center"/>
      <protection/>
    </xf>
    <xf numFmtId="0" fontId="5" fillId="33" borderId="52" xfId="0" applyFont="1" applyFill="1" applyBorder="1" applyAlignment="1" applyProtection="1">
      <alignment horizontal="right"/>
      <protection/>
    </xf>
    <xf numFmtId="166" fontId="5" fillId="33" borderId="60" xfId="0" applyNumberFormat="1" applyFont="1" applyFill="1" applyBorder="1" applyAlignment="1" applyProtection="1">
      <alignment/>
      <protection/>
    </xf>
    <xf numFmtId="166" fontId="5" fillId="33" borderId="52" xfId="0" applyNumberFormat="1" applyFont="1" applyFill="1" applyBorder="1" applyAlignment="1" applyProtection="1">
      <alignment/>
      <protection/>
    </xf>
    <xf numFmtId="0" fontId="5" fillId="33" borderId="52" xfId="0" applyFont="1" applyFill="1" applyBorder="1" applyAlignment="1" applyProtection="1">
      <alignment horizontal="left"/>
      <protection/>
    </xf>
    <xf numFmtId="0" fontId="5" fillId="0" borderId="0" xfId="0" applyFont="1" applyAlignment="1" applyProtection="1">
      <alignment/>
      <protection/>
    </xf>
    <xf numFmtId="0" fontId="4" fillId="33" borderId="59" xfId="0" applyFont="1" applyFill="1" applyBorder="1" applyAlignment="1" applyProtection="1">
      <alignment horizontal="right"/>
      <protection/>
    </xf>
    <xf numFmtId="166" fontId="4" fillId="33" borderId="61" xfId="0" applyNumberFormat="1" applyFont="1" applyFill="1" applyBorder="1" applyAlignment="1" applyProtection="1">
      <alignment/>
      <protection/>
    </xf>
    <xf numFmtId="166" fontId="4" fillId="33" borderId="59" xfId="0" applyNumberFormat="1" applyFont="1" applyFill="1" applyBorder="1" applyAlignment="1" applyProtection="1">
      <alignment/>
      <protection/>
    </xf>
    <xf numFmtId="0" fontId="4" fillId="33" borderId="59" xfId="0" applyFont="1" applyFill="1" applyBorder="1" applyAlignment="1" applyProtection="1">
      <alignment horizontal="left"/>
      <protection/>
    </xf>
    <xf numFmtId="0" fontId="4" fillId="33" borderId="38" xfId="0" applyFont="1" applyFill="1" applyBorder="1" applyAlignment="1" applyProtection="1">
      <alignment/>
      <protection/>
    </xf>
    <xf numFmtId="0" fontId="4" fillId="33" borderId="39" xfId="0" applyFont="1" applyFill="1" applyBorder="1" applyAlignment="1" applyProtection="1">
      <alignment/>
      <protection/>
    </xf>
    <xf numFmtId="0" fontId="4" fillId="33" borderId="40" xfId="0" applyFont="1" applyFill="1" applyBorder="1" applyAlignment="1" applyProtection="1">
      <alignment/>
      <protection/>
    </xf>
    <xf numFmtId="14" fontId="4" fillId="30" borderId="25" xfId="0" applyNumberFormat="1" applyFont="1" applyFill="1" applyBorder="1" applyAlignment="1" applyProtection="1">
      <alignment horizontal="left" vertical="center" indent="1"/>
      <protection locked="0"/>
    </xf>
    <xf numFmtId="0" fontId="4" fillId="0" borderId="35" xfId="0" applyFont="1" applyBorder="1" applyAlignment="1" applyProtection="1">
      <alignment vertical="center"/>
      <protection locked="0"/>
    </xf>
    <xf numFmtId="166" fontId="4" fillId="30" borderId="25" xfId="56" applyNumberFormat="1" applyFont="1" applyFill="1" applyBorder="1" applyAlignment="1" applyProtection="1">
      <alignment vertical="center" wrapText="1"/>
      <protection locked="0"/>
    </xf>
    <xf numFmtId="166" fontId="4" fillId="30" borderId="25" xfId="58" applyNumberFormat="1" applyFont="1" applyFill="1" applyBorder="1" applyProtection="1">
      <alignment/>
      <protection locked="0"/>
    </xf>
    <xf numFmtId="166" fontId="4" fillId="30" borderId="25" xfId="55" applyNumberFormat="1" applyFont="1" applyFill="1" applyBorder="1" applyAlignment="1" applyProtection="1">
      <alignment vertical="center"/>
      <protection locked="0"/>
    </xf>
    <xf numFmtId="166" fontId="4" fillId="30" borderId="25" xfId="57" applyNumberFormat="1" applyFont="1" applyFill="1" applyBorder="1" applyAlignment="1" applyProtection="1">
      <alignment vertical="center" wrapText="1"/>
      <protection locked="0"/>
    </xf>
    <xf numFmtId="166" fontId="4" fillId="30" borderId="25" xfId="55" applyNumberFormat="1" applyFont="1" applyFill="1" applyBorder="1" applyAlignment="1" applyProtection="1">
      <alignment vertical="center" wrapText="1"/>
      <protection locked="0"/>
    </xf>
    <xf numFmtId="166" fontId="4" fillId="30" borderId="25" xfId="58" applyNumberFormat="1" applyFont="1" applyFill="1" applyBorder="1" applyAlignment="1" applyProtection="1">
      <alignment vertical="center" wrapText="1"/>
      <protection locked="0"/>
    </xf>
    <xf numFmtId="166" fontId="4" fillId="30" borderId="62" xfId="58" applyNumberFormat="1" applyFont="1" applyFill="1" applyBorder="1" applyProtection="1">
      <alignment/>
      <protection locked="0"/>
    </xf>
    <xf numFmtId="166" fontId="4" fillId="30" borderId="63" xfId="58" applyNumberFormat="1" applyFont="1" applyFill="1" applyBorder="1" applyProtection="1">
      <alignment/>
      <protection locked="0"/>
    </xf>
    <xf numFmtId="166" fontId="4" fillId="30" borderId="64" xfId="58" applyNumberFormat="1" applyFont="1" applyFill="1" applyBorder="1" applyProtection="1">
      <alignment/>
      <protection locked="0"/>
    </xf>
    <xf numFmtId="166" fontId="4" fillId="30" borderId="65" xfId="58" applyNumberFormat="1" applyFont="1" applyFill="1" applyBorder="1" applyProtection="1">
      <alignment/>
      <protection locked="0"/>
    </xf>
    <xf numFmtId="0" fontId="4" fillId="30" borderId="25" xfId="0" applyFont="1" applyFill="1" applyBorder="1" applyAlignment="1" applyProtection="1" quotePrefix="1">
      <alignment horizontal="left" vertical="center" wrapText="1" indent="1"/>
      <protection locked="0"/>
    </xf>
    <xf numFmtId="168" fontId="4" fillId="30" borderId="25" xfId="0" applyNumberFormat="1" applyFont="1" applyFill="1" applyBorder="1" applyAlignment="1" applyProtection="1">
      <alignment horizontal="left" vertical="center" indent="1"/>
      <protection locked="0"/>
    </xf>
    <xf numFmtId="49" fontId="4" fillId="30" borderId="25" xfId="0" applyNumberFormat="1" applyFont="1" applyFill="1" applyBorder="1" applyAlignment="1" applyProtection="1" quotePrefix="1">
      <alignment horizontal="left" vertical="center" wrapText="1" indent="1"/>
      <protection locked="0"/>
    </xf>
    <xf numFmtId="0" fontId="4" fillId="0" borderId="32" xfId="0" applyFont="1" applyBorder="1" applyAlignment="1" applyProtection="1">
      <alignment vertical="center"/>
      <protection locked="0"/>
    </xf>
    <xf numFmtId="0" fontId="4" fillId="34" borderId="0" xfId="55" applyFont="1" applyFill="1" applyAlignment="1" applyProtection="1">
      <alignment vertical="center"/>
      <protection/>
    </xf>
    <xf numFmtId="0" fontId="5" fillId="34" borderId="0" xfId="56" applyFont="1" applyFill="1" applyAlignment="1" applyProtection="1">
      <alignment horizontal="left" vertical="center"/>
      <protection/>
    </xf>
    <xf numFmtId="0" fontId="4" fillId="34" borderId="0" xfId="56" applyFont="1" applyFill="1" applyAlignment="1" applyProtection="1">
      <alignment horizontal="left"/>
      <protection/>
    </xf>
    <xf numFmtId="0" fontId="4" fillId="34" borderId="0" xfId="56" applyFont="1" applyFill="1" applyAlignment="1" applyProtection="1">
      <alignment vertical="center" wrapText="1"/>
      <protection/>
    </xf>
    <xf numFmtId="0" fontId="4" fillId="34" borderId="0" xfId="56" applyFont="1" applyFill="1" applyBorder="1" applyAlignment="1" applyProtection="1">
      <alignment vertical="center" wrapText="1"/>
      <protection/>
    </xf>
    <xf numFmtId="0" fontId="4" fillId="34" borderId="0" xfId="56" applyFont="1" applyFill="1" applyProtection="1">
      <alignment/>
      <protection/>
    </xf>
    <xf numFmtId="0" fontId="4" fillId="34" borderId="0" xfId="56" applyFont="1" applyFill="1" applyBorder="1" applyProtection="1">
      <alignment/>
      <protection/>
    </xf>
    <xf numFmtId="0" fontId="4" fillId="34" borderId="0" xfId="57" applyFont="1" applyFill="1" applyBorder="1" applyAlignment="1" applyProtection="1">
      <alignment vertical="center" wrapText="1"/>
      <protection/>
    </xf>
    <xf numFmtId="0" fontId="4" fillId="34" borderId="0" xfId="57" applyFont="1" applyFill="1" applyAlignment="1" applyProtection="1">
      <alignment vertical="center" wrapText="1"/>
      <protection/>
    </xf>
    <xf numFmtId="0" fontId="5" fillId="34" borderId="0" xfId="55" applyFont="1" applyFill="1" applyBorder="1" applyAlignment="1" applyProtection="1">
      <alignment horizontal="center" vertical="center" wrapText="1"/>
      <protection/>
    </xf>
    <xf numFmtId="0" fontId="5" fillId="34" borderId="0" xfId="55" applyFont="1" applyFill="1" applyAlignment="1" applyProtection="1">
      <alignment horizontal="center" vertical="center" wrapText="1"/>
      <protection/>
    </xf>
    <xf numFmtId="0" fontId="4" fillId="34" borderId="0" xfId="55" applyFont="1" applyFill="1" applyAlignment="1" applyProtection="1">
      <alignment vertical="center" wrapText="1"/>
      <protection/>
    </xf>
    <xf numFmtId="0" fontId="4" fillId="34" borderId="0" xfId="55" applyFont="1" applyFill="1" applyBorder="1" applyAlignment="1" applyProtection="1">
      <alignment vertical="center"/>
      <protection/>
    </xf>
    <xf numFmtId="0" fontId="4" fillId="34" borderId="0" xfId="58" applyFont="1" applyFill="1" applyBorder="1" applyAlignment="1" applyProtection="1">
      <alignment vertical="center" wrapText="1"/>
      <protection/>
    </xf>
    <xf numFmtId="0" fontId="4" fillId="34" borderId="0" xfId="58" applyFont="1" applyFill="1" applyAlignment="1" applyProtection="1">
      <alignment vertical="center" wrapText="1"/>
      <protection/>
    </xf>
    <xf numFmtId="0" fontId="4" fillId="34" borderId="0" xfId="58" applyFont="1" applyFill="1" applyBorder="1" applyAlignment="1" applyProtection="1">
      <alignment horizontal="left" wrapText="1"/>
      <protection/>
    </xf>
    <xf numFmtId="0" fontId="4" fillId="34" borderId="0" xfId="58" applyFont="1" applyFill="1" applyBorder="1" applyAlignment="1" applyProtection="1">
      <alignment wrapText="1"/>
      <protection/>
    </xf>
    <xf numFmtId="0" fontId="4" fillId="34" borderId="0" xfId="55" applyFont="1" applyFill="1" applyBorder="1" applyProtection="1">
      <alignment/>
      <protection/>
    </xf>
    <xf numFmtId="0" fontId="4" fillId="34" borderId="0" xfId="61" applyFont="1" applyFill="1" applyAlignment="1" applyProtection="1">
      <alignment vertical="center" wrapText="1"/>
      <protection/>
    </xf>
    <xf numFmtId="0" fontId="4" fillId="34" borderId="0" xfId="55" applyFont="1" applyFill="1" applyAlignment="1" applyProtection="1">
      <alignment horizontal="right"/>
      <protection/>
    </xf>
    <xf numFmtId="0" fontId="4" fillId="34" borderId="0" xfId="55" applyFont="1" applyFill="1" applyAlignment="1" applyProtection="1">
      <alignment wrapText="1"/>
      <protection/>
    </xf>
    <xf numFmtId="0" fontId="4" fillId="33" borderId="35" xfId="0" applyFont="1" applyFill="1" applyBorder="1" applyAlignment="1" applyProtection="1">
      <alignment vertical="center"/>
      <protection/>
    </xf>
    <xf numFmtId="0" fontId="4" fillId="33" borderId="37"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4" fillId="33" borderId="35" xfId="55" applyFont="1" applyFill="1" applyBorder="1" applyProtection="1">
      <alignment/>
      <protection/>
    </xf>
    <xf numFmtId="0" fontId="4" fillId="33" borderId="37" xfId="55" applyFont="1" applyFill="1" applyBorder="1" applyAlignment="1" applyProtection="1">
      <alignment horizontal="center"/>
      <protection/>
    </xf>
    <xf numFmtId="49" fontId="0" fillId="33" borderId="32" xfId="0" applyNumberFormat="1" applyFill="1" applyBorder="1" applyAlignment="1">
      <alignment/>
    </xf>
    <xf numFmtId="49" fontId="0" fillId="33" borderId="33" xfId="0" applyNumberFormat="1" applyFill="1" applyBorder="1" applyAlignment="1">
      <alignment/>
    </xf>
    <xf numFmtId="49" fontId="0" fillId="33" borderId="34" xfId="0" applyNumberFormat="1" applyFill="1" applyBorder="1" applyAlignment="1">
      <alignment/>
    </xf>
    <xf numFmtId="49" fontId="0" fillId="0" borderId="0" xfId="0" applyNumberFormat="1" applyAlignment="1">
      <alignment/>
    </xf>
    <xf numFmtId="49" fontId="0" fillId="33" borderId="35" xfId="0" applyNumberFormat="1" applyFill="1" applyBorder="1" applyAlignment="1">
      <alignment/>
    </xf>
    <xf numFmtId="49" fontId="0" fillId="33" borderId="37" xfId="0" applyNumberFormat="1" applyFill="1" applyBorder="1" applyAlignment="1">
      <alignment/>
    </xf>
    <xf numFmtId="49" fontId="0" fillId="33" borderId="0" xfId="0" applyNumberFormat="1" applyFill="1" applyBorder="1" applyAlignment="1">
      <alignment/>
    </xf>
    <xf numFmtId="49" fontId="71" fillId="35" borderId="0" xfId="0" applyNumberFormat="1" applyFont="1" applyFill="1" applyBorder="1" applyAlignment="1" applyProtection="1">
      <alignment vertical="center"/>
      <protection/>
    </xf>
    <xf numFmtId="49" fontId="71" fillId="35" borderId="0" xfId="0" applyNumberFormat="1" applyFont="1" applyFill="1" applyBorder="1" applyAlignment="1">
      <alignment/>
    </xf>
    <xf numFmtId="49" fontId="72" fillId="35" borderId="0" xfId="0" applyNumberFormat="1" applyFont="1" applyFill="1" applyBorder="1" applyAlignment="1">
      <alignment/>
    </xf>
    <xf numFmtId="49" fontId="72" fillId="33" borderId="0" xfId="0" applyNumberFormat="1" applyFont="1" applyFill="1" applyBorder="1" applyAlignment="1">
      <alignment/>
    </xf>
    <xf numFmtId="49" fontId="13" fillId="33"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vertical="center"/>
      <protection/>
    </xf>
    <xf numFmtId="49" fontId="54" fillId="33" borderId="0" xfId="0" applyNumberFormat="1" applyFont="1" applyFill="1" applyBorder="1" applyAlignment="1">
      <alignment/>
    </xf>
    <xf numFmtId="49" fontId="4" fillId="33" borderId="0" xfId="0" applyNumberFormat="1" applyFont="1" applyFill="1" applyBorder="1" applyAlignment="1" applyProtection="1">
      <alignment vertical="center" wrapText="1"/>
      <protection/>
    </xf>
    <xf numFmtId="49" fontId="54" fillId="33" borderId="0" xfId="0" applyNumberFormat="1" applyFont="1" applyFill="1" applyBorder="1" applyAlignment="1" quotePrefix="1">
      <alignment/>
    </xf>
    <xf numFmtId="49" fontId="4" fillId="33" borderId="0" xfId="0" applyNumberFormat="1" applyFont="1" applyFill="1" applyBorder="1" applyAlignment="1" applyProtection="1">
      <alignment horizontal="left" vertical="center" indent="2"/>
      <protection/>
    </xf>
    <xf numFmtId="49" fontId="16" fillId="33" borderId="0" xfId="0" applyNumberFormat="1" applyFont="1" applyFill="1" applyBorder="1" applyAlignment="1" applyProtection="1">
      <alignment vertical="center" wrapText="1"/>
      <protection/>
    </xf>
    <xf numFmtId="49" fontId="0" fillId="0" borderId="39" xfId="0" applyNumberFormat="1" applyBorder="1" applyAlignment="1">
      <alignment/>
    </xf>
    <xf numFmtId="49" fontId="0" fillId="33" borderId="39" xfId="0" applyNumberFormat="1" applyFill="1" applyBorder="1" applyAlignment="1">
      <alignment/>
    </xf>
    <xf numFmtId="49" fontId="0" fillId="33" borderId="40" xfId="0" applyNumberFormat="1" applyFill="1" applyBorder="1" applyAlignment="1">
      <alignment/>
    </xf>
    <xf numFmtId="0" fontId="0" fillId="33" borderId="34" xfId="0" applyFill="1" applyBorder="1" applyAlignment="1">
      <alignment/>
    </xf>
    <xf numFmtId="0" fontId="0" fillId="33" borderId="37" xfId="0" applyFill="1" applyBorder="1" applyAlignment="1">
      <alignment/>
    </xf>
    <xf numFmtId="0" fontId="54" fillId="33" borderId="39" xfId="0" applyFont="1" applyFill="1" applyBorder="1" applyAlignment="1">
      <alignment/>
    </xf>
    <xf numFmtId="0" fontId="0" fillId="33" borderId="40" xfId="0" applyFill="1" applyBorder="1" applyAlignment="1">
      <alignment/>
    </xf>
    <xf numFmtId="49" fontId="0" fillId="0" borderId="0" xfId="0" applyNumberFormat="1" applyBorder="1" applyAlignment="1">
      <alignment/>
    </xf>
    <xf numFmtId="49" fontId="0" fillId="0" borderId="33" xfId="0" applyNumberFormat="1" applyBorder="1" applyAlignment="1">
      <alignment/>
    </xf>
    <xf numFmtId="0" fontId="4" fillId="33" borderId="66" xfId="55" applyFont="1" applyFill="1" applyBorder="1" applyAlignment="1" applyProtection="1">
      <alignment horizontal="left" wrapText="1" indent="1"/>
      <protection/>
    </xf>
    <xf numFmtId="0" fontId="4" fillId="33" borderId="67" xfId="55" applyFont="1" applyFill="1" applyBorder="1" applyAlignment="1" applyProtection="1">
      <alignment horizontal="left" wrapText="1" indent="1"/>
      <protection/>
    </xf>
    <xf numFmtId="0" fontId="4" fillId="30" borderId="25" xfId="0" applyFont="1" applyFill="1" applyBorder="1" applyAlignment="1" applyProtection="1">
      <alignment horizontal="left" vertical="center" indent="1"/>
      <protection locked="0"/>
    </xf>
    <xf numFmtId="0" fontId="5" fillId="33" borderId="0" xfId="0" applyFont="1" applyFill="1" applyBorder="1" applyAlignment="1" applyProtection="1">
      <alignment horizontal="center"/>
      <protection/>
    </xf>
    <xf numFmtId="0" fontId="41" fillId="0" borderId="0" xfId="0" applyFont="1" applyAlignment="1" applyProtection="1">
      <alignment/>
      <protection/>
    </xf>
    <xf numFmtId="0" fontId="4" fillId="0" borderId="0" xfId="50" applyFont="1" applyFill="1" applyProtection="1" quotePrefix="1">
      <alignment/>
      <protection/>
    </xf>
    <xf numFmtId="0" fontId="8" fillId="33" borderId="53" xfId="50" applyFont="1" applyFill="1" applyBorder="1" applyAlignment="1" applyProtection="1">
      <alignment horizontal="left" vertical="center"/>
      <protection/>
    </xf>
    <xf numFmtId="0" fontId="3" fillId="33" borderId="68" xfId="0" applyFont="1" applyFill="1" applyBorder="1" applyAlignment="1" applyProtection="1">
      <alignment vertical="center"/>
      <protection/>
    </xf>
    <xf numFmtId="0" fontId="3" fillId="33" borderId="69" xfId="0" applyFont="1" applyFill="1" applyBorder="1" applyAlignment="1" applyProtection="1">
      <alignment vertical="center"/>
      <protection/>
    </xf>
    <xf numFmtId="3" fontId="3" fillId="33" borderId="69" xfId="0" applyNumberFormat="1" applyFont="1" applyFill="1" applyBorder="1" applyAlignment="1" applyProtection="1">
      <alignment vertical="center" wrapText="1"/>
      <protection/>
    </xf>
    <xf numFmtId="49" fontId="3" fillId="33" borderId="69" xfId="0" applyNumberFormat="1" applyFont="1" applyFill="1" applyBorder="1" applyAlignment="1" applyProtection="1">
      <alignment vertical="center" wrapText="1"/>
      <protection/>
    </xf>
    <xf numFmtId="0" fontId="3" fillId="33" borderId="69" xfId="0" applyFont="1" applyFill="1" applyBorder="1" applyAlignment="1" applyProtection="1">
      <alignment vertical="center" wrapText="1"/>
      <protection/>
    </xf>
    <xf numFmtId="14" fontId="3" fillId="33" borderId="69" xfId="0" applyNumberFormat="1" applyFont="1" applyFill="1" applyBorder="1" applyAlignment="1" applyProtection="1">
      <alignment vertical="center" wrapText="1"/>
      <protection/>
    </xf>
    <xf numFmtId="0" fontId="3" fillId="30" borderId="70" xfId="0" applyFont="1" applyFill="1" applyBorder="1" applyAlignment="1" applyProtection="1">
      <alignment vertical="center"/>
      <protection locked="0"/>
    </xf>
    <xf numFmtId="0" fontId="3" fillId="30" borderId="71" xfId="0" applyFont="1" applyFill="1" applyBorder="1" applyAlignment="1" applyProtection="1">
      <alignment vertical="center"/>
      <protection locked="0"/>
    </xf>
    <xf numFmtId="49" fontId="3" fillId="30" borderId="71" xfId="0" applyNumberFormat="1" applyFont="1" applyFill="1" applyBorder="1" applyAlignment="1" applyProtection="1">
      <alignment horizontal="center" vertical="center" wrapText="1"/>
      <protection locked="0"/>
    </xf>
    <xf numFmtId="0" fontId="3" fillId="30" borderId="71" xfId="0" applyFont="1" applyFill="1" applyBorder="1" applyAlignment="1" applyProtection="1">
      <alignment vertical="center" wrapText="1"/>
      <protection locked="0"/>
    </xf>
    <xf numFmtId="14" fontId="3" fillId="30" borderId="71" xfId="0" applyNumberFormat="1" applyFont="1" applyFill="1" applyBorder="1" applyAlignment="1" applyProtection="1">
      <alignment vertical="center" wrapText="1"/>
      <protection locked="0"/>
    </xf>
    <xf numFmtId="3" fontId="3" fillId="30" borderId="71" xfId="0" applyNumberFormat="1" applyFont="1" applyFill="1" applyBorder="1" applyAlignment="1" applyProtection="1">
      <alignment vertical="center" wrapText="1"/>
      <protection locked="0"/>
    </xf>
    <xf numFmtId="3" fontId="3" fillId="30" borderId="72" xfId="0" applyNumberFormat="1" applyFont="1" applyFill="1" applyBorder="1" applyAlignment="1" applyProtection="1">
      <alignment vertical="center"/>
      <protection locked="0"/>
    </xf>
    <xf numFmtId="3" fontId="3" fillId="33" borderId="73" xfId="0" applyNumberFormat="1" applyFont="1" applyFill="1" applyBorder="1" applyAlignment="1" applyProtection="1">
      <alignment vertical="center"/>
      <protection/>
    </xf>
    <xf numFmtId="49" fontId="4" fillId="33" borderId="35" xfId="0" applyNumberFormat="1" applyFont="1" applyFill="1" applyBorder="1" applyAlignment="1" applyProtection="1">
      <alignment vertical="center" wrapText="1"/>
      <protection/>
    </xf>
    <xf numFmtId="49" fontId="0" fillId="33" borderId="38" xfId="0" applyNumberFormat="1" applyFill="1" applyBorder="1" applyAlignment="1">
      <alignment/>
    </xf>
    <xf numFmtId="0" fontId="0" fillId="33" borderId="32" xfId="0" applyFill="1" applyBorder="1" applyAlignment="1">
      <alignment/>
    </xf>
    <xf numFmtId="0" fontId="54" fillId="33" borderId="33" xfId="0" applyFont="1" applyFill="1" applyBorder="1" applyAlignment="1">
      <alignment/>
    </xf>
    <xf numFmtId="0" fontId="0" fillId="33" borderId="33" xfId="0" applyFill="1" applyBorder="1" applyAlignment="1">
      <alignment/>
    </xf>
    <xf numFmtId="0" fontId="0" fillId="33" borderId="35" xfId="0" applyFill="1" applyBorder="1" applyAlignment="1">
      <alignment/>
    </xf>
    <xf numFmtId="0" fontId="54" fillId="33" borderId="0" xfId="0" applyFont="1" applyFill="1" applyBorder="1" applyAlignment="1">
      <alignment/>
    </xf>
    <xf numFmtId="0" fontId="0" fillId="33" borderId="0" xfId="0" applyFill="1" applyBorder="1" applyAlignment="1">
      <alignment/>
    </xf>
    <xf numFmtId="0" fontId="70" fillId="35" borderId="0" xfId="0" applyFont="1" applyFill="1" applyBorder="1" applyAlignment="1">
      <alignment horizontal="center" vertical="center"/>
    </xf>
    <xf numFmtId="0" fontId="54" fillId="33" borderId="0" xfId="0" applyFont="1" applyFill="1" applyBorder="1" applyAlignment="1">
      <alignment vertical="center"/>
    </xf>
    <xf numFmtId="0" fontId="54" fillId="33" borderId="0" xfId="0" applyFont="1" applyFill="1" applyBorder="1" applyAlignment="1" quotePrefix="1">
      <alignment/>
    </xf>
    <xf numFmtId="0" fontId="0" fillId="33" borderId="38" xfId="0" applyFill="1" applyBorder="1" applyAlignment="1">
      <alignment/>
    </xf>
    <xf numFmtId="0" fontId="5" fillId="33" borderId="0" xfId="55" applyFont="1" applyFill="1" applyBorder="1" applyAlignment="1" applyProtection="1">
      <alignment horizontal="left" wrapText="1"/>
      <protection/>
    </xf>
    <xf numFmtId="166" fontId="4" fillId="30" borderId="25" xfId="58" applyNumberFormat="1" applyFont="1" applyFill="1" applyBorder="1" applyAlignment="1" applyProtection="1">
      <alignment vertical="center"/>
      <protection locked="0"/>
    </xf>
    <xf numFmtId="10" fontId="8" fillId="33" borderId="54" xfId="63" applyNumberFormat="1" applyFont="1" applyFill="1" applyBorder="1" applyAlignment="1" applyProtection="1">
      <alignment vertical="center"/>
      <protection/>
    </xf>
    <xf numFmtId="0" fontId="3" fillId="30" borderId="17" xfId="0" applyFont="1" applyFill="1" applyBorder="1" applyAlignment="1" applyProtection="1">
      <alignment vertical="center"/>
      <protection locked="0"/>
    </xf>
    <xf numFmtId="0" fontId="3" fillId="30" borderId="23" xfId="0" applyFont="1" applyFill="1" applyBorder="1" applyAlignment="1" applyProtection="1">
      <alignment vertical="center"/>
      <protection locked="0"/>
    </xf>
    <xf numFmtId="49" fontId="3" fillId="30" borderId="23" xfId="0" applyNumberFormat="1" applyFont="1" applyFill="1" applyBorder="1" applyAlignment="1" applyProtection="1">
      <alignment horizontal="center" vertical="center" wrapText="1"/>
      <protection locked="0"/>
    </xf>
    <xf numFmtId="0" fontId="3" fillId="30" borderId="23" xfId="0" applyFont="1" applyFill="1" applyBorder="1" applyAlignment="1" applyProtection="1">
      <alignment vertical="center" wrapText="1"/>
      <protection locked="0"/>
    </xf>
    <xf numFmtId="14" fontId="3" fillId="30" borderId="23" xfId="0" applyNumberFormat="1" applyFont="1" applyFill="1" applyBorder="1" applyAlignment="1" applyProtection="1">
      <alignment vertical="center" wrapText="1"/>
      <protection locked="0"/>
    </xf>
    <xf numFmtId="3" fontId="3" fillId="30" borderId="23" xfId="0" applyNumberFormat="1" applyFont="1" applyFill="1" applyBorder="1" applyAlignment="1" applyProtection="1">
      <alignment vertical="center" wrapText="1"/>
      <protection locked="0"/>
    </xf>
    <xf numFmtId="3" fontId="3" fillId="30" borderId="18" xfId="0" applyNumberFormat="1" applyFont="1" applyFill="1" applyBorder="1" applyAlignment="1" applyProtection="1">
      <alignment vertical="center"/>
      <protection locked="0"/>
    </xf>
    <xf numFmtId="0" fontId="3" fillId="33" borderId="46" xfId="0" applyFont="1" applyFill="1" applyBorder="1" applyAlignment="1" applyProtection="1">
      <alignment horizontal="center" vertical="center" wrapText="1"/>
      <protection/>
    </xf>
    <xf numFmtId="0" fontId="3" fillId="33" borderId="74" xfId="0" applyFont="1" applyFill="1" applyBorder="1" applyAlignment="1" applyProtection="1">
      <alignment horizontal="center" vertical="center"/>
      <protection/>
    </xf>
    <xf numFmtId="0" fontId="3" fillId="33" borderId="75" xfId="0" applyFont="1" applyFill="1" applyBorder="1" applyAlignment="1" applyProtection="1">
      <alignment horizontal="center" vertical="center" wrapText="1"/>
      <protection/>
    </xf>
    <xf numFmtId="0" fontId="3" fillId="33" borderId="76" xfId="0" applyFont="1" applyFill="1" applyBorder="1" applyAlignment="1" applyProtection="1">
      <alignment horizontal="center" vertical="center" wrapText="1"/>
      <protection/>
    </xf>
    <xf numFmtId="0" fontId="3" fillId="33" borderId="47" xfId="0" applyFont="1" applyFill="1" applyBorder="1" applyAlignment="1" applyProtection="1">
      <alignment horizontal="center" vertical="center" wrapText="1"/>
      <protection/>
    </xf>
    <xf numFmtId="0" fontId="41" fillId="33" borderId="0" xfId="0" applyFont="1" applyFill="1" applyAlignment="1">
      <alignment/>
    </xf>
    <xf numFmtId="0" fontId="41" fillId="33" borderId="37" xfId="0" applyFont="1" applyFill="1" applyBorder="1" applyAlignment="1">
      <alignment/>
    </xf>
    <xf numFmtId="0" fontId="41" fillId="0" borderId="0" xfId="0" applyFont="1" applyAlignment="1">
      <alignment/>
    </xf>
    <xf numFmtId="0" fontId="5" fillId="33" borderId="0" xfId="0" applyFont="1" applyFill="1" applyBorder="1" applyAlignment="1">
      <alignment vertical="center"/>
    </xf>
    <xf numFmtId="0" fontId="3" fillId="30" borderId="17" xfId="0" applyFont="1" applyFill="1" applyBorder="1" applyAlignment="1" applyProtection="1" quotePrefix="1">
      <alignment vertical="center"/>
      <protection locked="0"/>
    </xf>
    <xf numFmtId="0" fontId="3" fillId="30" borderId="77" xfId="0" applyFont="1" applyFill="1" applyBorder="1" applyAlignment="1" applyProtection="1">
      <alignment vertical="center"/>
      <protection locked="0"/>
    </xf>
    <xf numFmtId="49" fontId="3" fillId="30" borderId="23" xfId="0" applyNumberFormat="1" applyFont="1" applyFill="1" applyBorder="1" applyAlignment="1" applyProtection="1">
      <alignment vertical="center" wrapText="1"/>
      <protection locked="0"/>
    </xf>
    <xf numFmtId="0" fontId="3" fillId="30" borderId="23" xfId="0" applyNumberFormat="1" applyFont="1" applyFill="1" applyBorder="1" applyAlignment="1" applyProtection="1">
      <alignment vertical="center" wrapText="1"/>
      <protection locked="0"/>
    </xf>
    <xf numFmtId="3" fontId="3" fillId="30" borderId="18" xfId="0" applyNumberFormat="1" applyFont="1" applyFill="1" applyBorder="1" applyAlignment="1" applyProtection="1">
      <alignment vertical="center" wrapText="1"/>
      <protection locked="0"/>
    </xf>
    <xf numFmtId="0" fontId="3" fillId="33" borderId="78" xfId="0" applyFont="1" applyFill="1" applyBorder="1" applyAlignment="1" applyProtection="1">
      <alignment vertical="center"/>
      <protection/>
    </xf>
    <xf numFmtId="3" fontId="3" fillId="33" borderId="73" xfId="0" applyNumberFormat="1" applyFont="1" applyFill="1" applyBorder="1" applyAlignment="1" applyProtection="1">
      <alignment vertical="center" wrapText="1"/>
      <protection/>
    </xf>
    <xf numFmtId="0" fontId="41" fillId="33" borderId="39" xfId="0" applyFont="1" applyFill="1" applyBorder="1" applyAlignment="1">
      <alignment/>
    </xf>
    <xf numFmtId="0" fontId="41" fillId="33" borderId="40" xfId="0" applyFont="1" applyFill="1" applyBorder="1" applyAlignment="1">
      <alignment/>
    </xf>
    <xf numFmtId="0" fontId="4" fillId="36" borderId="0" xfId="0" applyFont="1" applyFill="1" applyAlignment="1">
      <alignment/>
    </xf>
    <xf numFmtId="174" fontId="4" fillId="36" borderId="0" xfId="46" applyNumberFormat="1" applyFont="1" applyFill="1" applyAlignment="1">
      <alignment/>
    </xf>
    <xf numFmtId="0" fontId="4" fillId="36" borderId="0" xfId="66" applyFont="1" applyFill="1" applyBorder="1" applyAlignment="1">
      <alignment vertical="center"/>
      <protection/>
    </xf>
    <xf numFmtId="174" fontId="4" fillId="36" borderId="0" xfId="46" applyNumberFormat="1" applyFont="1" applyFill="1" applyBorder="1" applyAlignment="1">
      <alignment vertical="center"/>
    </xf>
    <xf numFmtId="0" fontId="4" fillId="36" borderId="0" xfId="0" applyFont="1" applyFill="1" applyAlignment="1">
      <alignment horizontal="center" vertical="center"/>
    </xf>
    <xf numFmtId="0" fontId="4" fillId="0" borderId="79" xfId="0" applyFont="1" applyBorder="1" applyAlignment="1">
      <alignment horizontal="center" vertical="center"/>
    </xf>
    <xf numFmtId="0" fontId="4" fillId="36" borderId="0" xfId="0" applyFont="1" applyFill="1" applyBorder="1" applyAlignment="1">
      <alignment/>
    </xf>
    <xf numFmtId="174" fontId="5" fillId="0" borderId="46" xfId="46" applyNumberFormat="1" applyFont="1" applyBorder="1" applyAlignment="1">
      <alignment horizontal="center" vertical="center"/>
    </xf>
    <xf numFmtId="174" fontId="5" fillId="35" borderId="75" xfId="46" applyNumberFormat="1" applyFont="1" applyFill="1" applyBorder="1" applyAlignment="1">
      <alignment vertical="center"/>
    </xf>
    <xf numFmtId="174" fontId="5" fillId="0" borderId="75" xfId="46" applyNumberFormat="1" applyFont="1" applyBorder="1" applyAlignment="1">
      <alignment vertical="center"/>
    </xf>
    <xf numFmtId="174" fontId="5" fillId="0" borderId="47" xfId="46" applyNumberFormat="1" applyFont="1" applyBorder="1" applyAlignment="1">
      <alignment vertical="center"/>
    </xf>
    <xf numFmtId="0" fontId="4" fillId="0" borderId="0" xfId="0" applyFont="1" applyAlignment="1" quotePrefix="1">
      <alignment/>
    </xf>
    <xf numFmtId="0" fontId="4" fillId="0" borderId="31" xfId="0" applyFont="1" applyBorder="1" applyAlignment="1">
      <alignment horizontal="center" vertical="center" wrapText="1"/>
    </xf>
    <xf numFmtId="9" fontId="4" fillId="0" borderId="80" xfId="63" applyFont="1" applyBorder="1" applyAlignment="1">
      <alignment/>
    </xf>
    <xf numFmtId="9" fontId="4" fillId="0" borderId="25" xfId="63" applyFont="1" applyBorder="1" applyAlignment="1">
      <alignment/>
    </xf>
    <xf numFmtId="9" fontId="4" fillId="0" borderId="31" xfId="63" applyFont="1" applyBorder="1" applyAlignment="1">
      <alignment/>
    </xf>
    <xf numFmtId="9" fontId="4" fillId="0" borderId="75" xfId="63" applyFont="1" applyBorder="1" applyAlignment="1">
      <alignment/>
    </xf>
    <xf numFmtId="0" fontId="4" fillId="36" borderId="81" xfId="0" applyFont="1" applyFill="1" applyBorder="1" applyAlignment="1">
      <alignment/>
    </xf>
    <xf numFmtId="9" fontId="4" fillId="0" borderId="24" xfId="63" applyFont="1" applyBorder="1" applyAlignment="1">
      <alignment/>
    </xf>
    <xf numFmtId="0" fontId="3" fillId="33" borderId="0" xfId="0" applyFont="1" applyFill="1" applyBorder="1" applyAlignment="1">
      <alignment/>
    </xf>
    <xf numFmtId="49" fontId="4" fillId="33" borderId="0" xfId="0" applyNumberFormat="1" applyFont="1" applyFill="1" applyBorder="1" applyAlignment="1" applyProtection="1">
      <alignment horizontal="left" vertical="center" wrapText="1"/>
      <protection/>
    </xf>
    <xf numFmtId="49" fontId="54" fillId="33" borderId="0" xfId="0" applyNumberFormat="1" applyFont="1" applyFill="1" applyBorder="1" applyAlignment="1" quotePrefix="1">
      <alignment horizontal="left" wrapText="1"/>
    </xf>
    <xf numFmtId="49" fontId="54" fillId="33" borderId="0" xfId="0" applyNumberFormat="1" applyFont="1" applyFill="1" applyBorder="1" applyAlignment="1" quotePrefix="1">
      <alignment horizontal="left" vertical="center" wrapText="1"/>
    </xf>
    <xf numFmtId="49" fontId="54" fillId="33" borderId="0" xfId="0" applyNumberFormat="1" applyFont="1" applyFill="1" applyBorder="1" applyAlignment="1">
      <alignment horizontal="left" wrapText="1"/>
    </xf>
    <xf numFmtId="49" fontId="4" fillId="33" borderId="0" xfId="0" applyNumberFormat="1" applyFont="1" applyFill="1" applyBorder="1" applyAlignment="1" applyProtection="1">
      <alignment horizontal="left" vertical="center" wrapText="1" indent="2"/>
      <protection/>
    </xf>
    <xf numFmtId="49" fontId="4" fillId="33" borderId="0" xfId="0" applyNumberFormat="1" applyFont="1" applyFill="1" applyBorder="1" applyAlignment="1">
      <alignment horizontal="left" wrapText="1"/>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lignment/>
    </xf>
    <xf numFmtId="49" fontId="13" fillId="33" borderId="0" xfId="0" applyNumberFormat="1" applyFont="1" applyFill="1" applyBorder="1" applyAlignment="1">
      <alignment/>
    </xf>
    <xf numFmtId="49" fontId="4" fillId="33" borderId="0" xfId="0" applyNumberFormat="1" applyFont="1" applyFill="1" applyBorder="1" applyAlignment="1" applyProtection="1">
      <alignment horizontal="left" vertical="center" wrapText="1"/>
      <protection/>
    </xf>
    <xf numFmtId="49" fontId="16" fillId="33" borderId="0" xfId="0" applyNumberFormat="1" applyFont="1" applyFill="1" applyBorder="1" applyAlignment="1" applyProtection="1">
      <alignment horizontal="left" vertical="center" wrapText="1"/>
      <protection/>
    </xf>
    <xf numFmtId="49" fontId="54" fillId="33" borderId="35" xfId="0" applyNumberFormat="1" applyFont="1" applyFill="1" applyBorder="1" applyAlignment="1">
      <alignment/>
    </xf>
    <xf numFmtId="49" fontId="54" fillId="33" borderId="37" xfId="0" applyNumberFormat="1" applyFont="1" applyFill="1" applyBorder="1" applyAlignment="1">
      <alignment/>
    </xf>
    <xf numFmtId="49" fontId="54" fillId="0" borderId="0" xfId="0" applyNumberFormat="1" applyFont="1" applyAlignment="1">
      <alignment/>
    </xf>
    <xf numFmtId="0" fontId="4" fillId="33" borderId="25" xfId="57" applyFont="1" applyFill="1" applyBorder="1" applyAlignment="1">
      <alignment horizontal="left" vertical="center" wrapText="1" indent="1"/>
      <protection/>
    </xf>
    <xf numFmtId="0" fontId="4" fillId="33" borderId="0" xfId="58" applyFont="1" applyFill="1" applyAlignment="1">
      <alignment horizontal="left" vertical="center" wrapText="1"/>
      <protection/>
    </xf>
    <xf numFmtId="0" fontId="4" fillId="33" borderId="25" xfId="58" applyFont="1" applyFill="1" applyBorder="1" applyAlignment="1">
      <alignment horizontal="left" wrapText="1" indent="1"/>
      <protection/>
    </xf>
    <xf numFmtId="0" fontId="4" fillId="33" borderId="35" xfId="55" applyFont="1" applyFill="1" applyBorder="1">
      <alignment/>
      <protection/>
    </xf>
    <xf numFmtId="0" fontId="4" fillId="33" borderId="37" xfId="55" applyFont="1" applyFill="1" applyBorder="1" applyAlignment="1">
      <alignment horizontal="center"/>
      <protection/>
    </xf>
    <xf numFmtId="0" fontId="4" fillId="33" borderId="0" xfId="59" applyFont="1" applyFill="1" applyAlignment="1">
      <alignment horizontal="left" vertical="center" wrapText="1"/>
      <protection/>
    </xf>
    <xf numFmtId="0" fontId="4" fillId="33" borderId="25" xfId="0" applyFont="1" applyFill="1" applyBorder="1" applyAlignment="1">
      <alignment horizontal="left" vertical="center" wrapText="1" indent="1"/>
    </xf>
    <xf numFmtId="0" fontId="4" fillId="33" borderId="25" xfId="0" applyFont="1" applyFill="1" applyBorder="1" applyAlignment="1">
      <alignment horizontal="left" wrapText="1" indent="1"/>
    </xf>
    <xf numFmtId="0" fontId="54" fillId="33" borderId="0" xfId="58" applyFont="1" applyFill="1" applyAlignment="1">
      <alignment horizontal="left" vertical="center" wrapText="1"/>
      <protection/>
    </xf>
    <xf numFmtId="0" fontId="54" fillId="33" borderId="25" xfId="58" applyFont="1" applyFill="1" applyBorder="1" applyAlignment="1">
      <alignment horizontal="left" wrapText="1" indent="1"/>
      <protection/>
    </xf>
    <xf numFmtId="166" fontId="54" fillId="30" borderId="25" xfId="58"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wrapText="1" indent="1"/>
      <protection/>
    </xf>
    <xf numFmtId="49" fontId="41" fillId="33" borderId="33" xfId="0" applyNumberFormat="1" applyFont="1" applyFill="1" applyBorder="1" applyAlignment="1">
      <alignment/>
    </xf>
    <xf numFmtId="0" fontId="73" fillId="33" borderId="35" xfId="0" applyFont="1" applyFill="1" applyBorder="1" applyAlignment="1">
      <alignment/>
    </xf>
    <xf numFmtId="0" fontId="73" fillId="33" borderId="0" xfId="0" applyFont="1" applyFill="1" applyBorder="1" applyAlignment="1">
      <alignment/>
    </xf>
    <xf numFmtId="0" fontId="73" fillId="33" borderId="37" xfId="0" applyFont="1" applyFill="1" applyBorder="1" applyAlignment="1">
      <alignment/>
    </xf>
    <xf numFmtId="0" fontId="73" fillId="0" borderId="0" xfId="0" applyFont="1" applyFill="1" applyBorder="1" applyAlignment="1">
      <alignment/>
    </xf>
    <xf numFmtId="0" fontId="54" fillId="0" borderId="0" xfId="0" applyFont="1" applyFill="1" applyAlignment="1">
      <alignment/>
    </xf>
    <xf numFmtId="0" fontId="54" fillId="0" borderId="0" xfId="0" applyFont="1" applyFill="1" applyAlignment="1">
      <alignment horizontal="center" vertical="center"/>
    </xf>
    <xf numFmtId="0" fontId="54" fillId="0" borderId="0" xfId="0" applyFont="1" applyAlignment="1">
      <alignment horizontal="center" vertical="center"/>
    </xf>
    <xf numFmtId="0" fontId="72" fillId="0" borderId="0" xfId="0" applyFont="1" applyAlignment="1">
      <alignment horizontal="center" vertical="center"/>
    </xf>
    <xf numFmtId="0" fontId="72" fillId="33" borderId="37" xfId="0" applyFont="1" applyFill="1" applyBorder="1" applyAlignment="1">
      <alignment/>
    </xf>
    <xf numFmtId="0" fontId="54" fillId="0" borderId="0" xfId="0" applyFont="1" applyAlignment="1">
      <alignment/>
    </xf>
    <xf numFmtId="0" fontId="69" fillId="0" borderId="0" xfId="0" applyFont="1" applyAlignment="1">
      <alignment wrapText="1"/>
    </xf>
    <xf numFmtId="0" fontId="0" fillId="0" borderId="0" xfId="0" applyAlignment="1">
      <alignment horizontal="center" vertical="center"/>
    </xf>
    <xf numFmtId="0" fontId="4" fillId="33" borderId="35" xfId="0" applyFont="1" applyFill="1" applyBorder="1" applyAlignment="1">
      <alignment/>
    </xf>
    <xf numFmtId="0" fontId="54" fillId="33" borderId="37" xfId="0" applyFont="1" applyFill="1" applyBorder="1" applyAlignment="1">
      <alignment/>
    </xf>
    <xf numFmtId="0" fontId="69" fillId="37" borderId="50" xfId="0" applyFont="1" applyFill="1" applyBorder="1" applyAlignment="1">
      <alignment horizontal="center"/>
    </xf>
    <xf numFmtId="0" fontId="69" fillId="37" borderId="81" xfId="0" applyFont="1" applyFill="1" applyBorder="1" applyAlignment="1">
      <alignment horizontal="center"/>
    </xf>
    <xf numFmtId="0" fontId="69" fillId="37" borderId="51" xfId="0" applyFont="1" applyFill="1" applyBorder="1" applyAlignment="1">
      <alignment horizontal="center"/>
    </xf>
    <xf numFmtId="0" fontId="70" fillId="36" borderId="0" xfId="0" applyFont="1" applyFill="1" applyAlignment="1">
      <alignment wrapText="1"/>
    </xf>
    <xf numFmtId="0" fontId="55" fillId="36" borderId="0" xfId="0" applyFont="1" applyFill="1" applyAlignment="1">
      <alignment horizontal="center" vertical="center"/>
    </xf>
    <xf numFmtId="0" fontId="71" fillId="36" borderId="0" xfId="0" applyFont="1" applyFill="1" applyAlignment="1">
      <alignment horizontal="center" vertical="center"/>
    </xf>
    <xf numFmtId="0" fontId="54" fillId="33" borderId="56" xfId="0" applyFont="1" applyFill="1" applyBorder="1" applyAlignment="1">
      <alignment horizontal="left" vertical="center" indent="1"/>
    </xf>
    <xf numFmtId="0" fontId="54" fillId="33" borderId="82" xfId="0" applyFont="1" applyFill="1" applyBorder="1" applyAlignment="1">
      <alignment horizontal="left" vertical="center" indent="1"/>
    </xf>
    <xf numFmtId="0" fontId="54" fillId="37" borderId="82" xfId="0" applyFont="1" applyFill="1" applyBorder="1" applyAlignment="1">
      <alignment horizontal="left" vertical="center" indent="1"/>
    </xf>
    <xf numFmtId="0" fontId="54" fillId="30" borderId="83" xfId="0" applyFont="1" applyFill="1" applyBorder="1" applyAlignment="1">
      <alignment horizontal="left" vertical="center" wrapText="1" indent="1"/>
    </xf>
    <xf numFmtId="0" fontId="54" fillId="33" borderId="84" xfId="0" applyFont="1" applyFill="1" applyBorder="1" applyAlignment="1">
      <alignment horizontal="left" vertical="center" wrapText="1" indent="1"/>
    </xf>
    <xf numFmtId="0" fontId="54" fillId="33" borderId="85" xfId="0" applyFont="1" applyFill="1" applyBorder="1" applyAlignment="1">
      <alignment horizontal="left" vertical="center" indent="1"/>
    </xf>
    <xf numFmtId="0" fontId="54" fillId="33" borderId="83" xfId="0" applyFont="1" applyFill="1" applyBorder="1" applyAlignment="1">
      <alignment horizontal="left" vertical="center" indent="1"/>
    </xf>
    <xf numFmtId="0" fontId="54" fillId="37" borderId="83" xfId="0" applyFont="1" applyFill="1" applyBorder="1" applyAlignment="1">
      <alignment horizontal="left" vertical="center" wrapText="1" indent="1"/>
    </xf>
    <xf numFmtId="0" fontId="54" fillId="30" borderId="83" xfId="0" applyFont="1" applyFill="1" applyBorder="1" applyAlignment="1" applyProtection="1">
      <alignment horizontal="left" vertical="center" wrapText="1" indent="1"/>
      <protection locked="0"/>
    </xf>
    <xf numFmtId="0" fontId="54" fillId="33" borderId="86" xfId="0" applyFont="1" applyFill="1" applyBorder="1" applyAlignment="1">
      <alignment horizontal="left" vertical="center" wrapText="1" indent="1"/>
    </xf>
    <xf numFmtId="0" fontId="55" fillId="0" borderId="0" xfId="0" applyFont="1" applyAlignment="1">
      <alignment/>
    </xf>
    <xf numFmtId="0" fontId="54" fillId="33" borderId="85" xfId="0" applyFont="1" applyFill="1" applyBorder="1" applyAlignment="1">
      <alignment horizontal="left" vertical="center" wrapText="1" indent="1"/>
    </xf>
    <xf numFmtId="0" fontId="54" fillId="37" borderId="83" xfId="0" applyFont="1" applyFill="1" applyBorder="1" applyAlignment="1">
      <alignment horizontal="left" vertical="center" indent="1"/>
    </xf>
    <xf numFmtId="0" fontId="54" fillId="30" borderId="83" xfId="0" applyFont="1" applyFill="1" applyBorder="1" applyAlignment="1" applyProtection="1">
      <alignment horizontal="left" vertical="center" indent="1"/>
      <protection locked="0"/>
    </xf>
    <xf numFmtId="0" fontId="69" fillId="33" borderId="32" xfId="0" applyFont="1" applyFill="1" applyBorder="1" applyAlignment="1">
      <alignment vertical="center"/>
    </xf>
    <xf numFmtId="0" fontId="69" fillId="33" borderId="33" xfId="0" applyFont="1" applyFill="1" applyBorder="1" applyAlignment="1">
      <alignment vertical="center" wrapText="1"/>
    </xf>
    <xf numFmtId="4" fontId="74" fillId="33" borderId="87" xfId="0" applyNumberFormat="1" applyFont="1" applyFill="1" applyBorder="1" applyAlignment="1">
      <alignment vertical="center" wrapText="1"/>
    </xf>
    <xf numFmtId="0" fontId="54" fillId="33" borderId="83" xfId="0" applyFont="1" applyFill="1" applyBorder="1" applyAlignment="1">
      <alignment horizontal="left" vertical="center" wrapText="1" indent="1"/>
    </xf>
    <xf numFmtId="0" fontId="54" fillId="37" borderId="83" xfId="0" applyNumberFormat="1" applyFont="1" applyFill="1" applyBorder="1" applyAlignment="1">
      <alignment horizontal="left" vertical="center" indent="1"/>
    </xf>
    <xf numFmtId="0" fontId="69" fillId="33" borderId="88" xfId="0" applyFont="1" applyFill="1" applyBorder="1" applyAlignment="1">
      <alignment vertical="center" wrapText="1"/>
    </xf>
    <xf numFmtId="0" fontId="69" fillId="33" borderId="0" xfId="0" applyFont="1" applyFill="1" applyBorder="1" applyAlignment="1">
      <alignment vertical="center" wrapText="1"/>
    </xf>
    <xf numFmtId="49" fontId="69" fillId="33" borderId="0" xfId="0" applyNumberFormat="1" applyFont="1" applyFill="1" applyBorder="1" applyAlignment="1">
      <alignment vertical="center" wrapText="1"/>
    </xf>
    <xf numFmtId="49" fontId="69" fillId="33" borderId="0" xfId="0" applyNumberFormat="1" applyFont="1" applyFill="1" applyBorder="1" applyAlignment="1">
      <alignment horizontal="center" vertical="center" wrapText="1"/>
    </xf>
    <xf numFmtId="49" fontId="69" fillId="0" borderId="0" xfId="0" applyNumberFormat="1" applyFont="1" applyAlignment="1">
      <alignment horizontal="center" vertical="center"/>
    </xf>
    <xf numFmtId="49" fontId="75" fillId="0" borderId="0" xfId="0" applyNumberFormat="1" applyFont="1" applyAlignment="1">
      <alignment horizontal="center" vertical="center"/>
    </xf>
    <xf numFmtId="49" fontId="72" fillId="0" borderId="0" xfId="0" applyNumberFormat="1" applyFont="1" applyAlignment="1">
      <alignment horizontal="center" vertical="center"/>
    </xf>
    <xf numFmtId="14" fontId="54" fillId="37" borderId="83" xfId="0" applyNumberFormat="1" applyFont="1" applyFill="1" applyBorder="1" applyAlignment="1">
      <alignment horizontal="left" vertical="center" indent="1"/>
    </xf>
    <xf numFmtId="0" fontId="54" fillId="33" borderId="86" xfId="0" applyFont="1" applyFill="1" applyBorder="1" applyAlignment="1">
      <alignment horizontal="left" vertical="center" indent="1"/>
    </xf>
    <xf numFmtId="1" fontId="69" fillId="33" borderId="0" xfId="44" applyNumberFormat="1" applyFont="1" applyFill="1" applyBorder="1" applyAlignment="1">
      <alignment horizontal="center" vertical="center" wrapText="1"/>
    </xf>
    <xf numFmtId="1" fontId="69" fillId="0" borderId="0" xfId="0" applyNumberFormat="1" applyFont="1" applyAlignment="1">
      <alignment horizontal="center" vertical="center"/>
    </xf>
    <xf numFmtId="1" fontId="75" fillId="0" borderId="0" xfId="0" applyNumberFormat="1" applyFont="1" applyAlignment="1">
      <alignment horizontal="center" vertical="center"/>
    </xf>
    <xf numFmtId="1" fontId="72" fillId="0" borderId="0" xfId="0" applyNumberFormat="1" applyFont="1" applyAlignment="1">
      <alignment horizontal="center" vertical="center"/>
    </xf>
    <xf numFmtId="0" fontId="76" fillId="0" borderId="0" xfId="0" applyFont="1" applyAlignment="1">
      <alignment/>
    </xf>
    <xf numFmtId="0" fontId="54" fillId="33" borderId="0" xfId="0" applyFont="1" applyFill="1" applyBorder="1" applyAlignment="1">
      <alignment horizontal="left" vertical="center" wrapText="1" indent="1"/>
    </xf>
    <xf numFmtId="166" fontId="54" fillId="33" borderId="0" xfId="46" applyNumberFormat="1" applyFont="1" applyFill="1" applyBorder="1" applyAlignment="1">
      <alignment horizontal="center" vertical="center"/>
    </xf>
    <xf numFmtId="166" fontId="54" fillId="0" borderId="0" xfId="46" applyNumberFormat="1" applyFont="1" applyAlignment="1">
      <alignment horizontal="center" vertical="center"/>
    </xf>
    <xf numFmtId="166" fontId="72" fillId="0" borderId="0" xfId="46" applyNumberFormat="1" applyFont="1" applyAlignment="1">
      <alignment horizontal="center" vertical="center"/>
    </xf>
    <xf numFmtId="171" fontId="54" fillId="33" borderId="0" xfId="63" applyNumberFormat="1" applyFont="1" applyFill="1" applyBorder="1" applyAlignment="1">
      <alignment horizontal="center" vertical="center"/>
    </xf>
    <xf numFmtId="171" fontId="54" fillId="0" borderId="0" xfId="63" applyNumberFormat="1" applyFont="1" applyAlignment="1">
      <alignment horizontal="center" vertical="center"/>
    </xf>
    <xf numFmtId="171" fontId="72" fillId="0" borderId="0" xfId="63" applyNumberFormat="1" applyFont="1" applyAlignment="1">
      <alignment horizontal="center" vertical="center"/>
    </xf>
    <xf numFmtId="0" fontId="54" fillId="37" borderId="83" xfId="0" applyNumberFormat="1" applyFont="1" applyFill="1" applyBorder="1" applyAlignment="1">
      <alignment horizontal="left" vertical="center" wrapText="1" indent="1"/>
    </xf>
    <xf numFmtId="166" fontId="54" fillId="33" borderId="0" xfId="0" applyNumberFormat="1" applyFont="1" applyFill="1" applyBorder="1" applyAlignment="1">
      <alignment horizontal="center" vertical="center"/>
    </xf>
    <xf numFmtId="166" fontId="54" fillId="0" borderId="0" xfId="0" applyNumberFormat="1" applyFont="1" applyAlignment="1">
      <alignment horizontal="center" vertical="center"/>
    </xf>
    <xf numFmtId="166" fontId="72" fillId="0" borderId="0" xfId="0" applyNumberFormat="1" applyFont="1" applyAlignment="1">
      <alignment horizontal="center" vertical="center"/>
    </xf>
    <xf numFmtId="4" fontId="54" fillId="37" borderId="83" xfId="0" applyNumberFormat="1" applyFont="1" applyFill="1" applyBorder="1" applyAlignment="1">
      <alignment horizontal="left" vertical="center" indent="1"/>
    </xf>
    <xf numFmtId="166" fontId="54" fillId="0" borderId="0" xfId="63" applyNumberFormat="1" applyFont="1" applyAlignment="1">
      <alignment horizontal="center" vertical="center"/>
    </xf>
    <xf numFmtId="166" fontId="72" fillId="0" borderId="0" xfId="63" applyNumberFormat="1" applyFont="1" applyAlignment="1">
      <alignment horizontal="center" vertical="center"/>
    </xf>
    <xf numFmtId="171" fontId="54" fillId="0" borderId="0" xfId="0" applyNumberFormat="1" applyFont="1" applyAlignment="1">
      <alignment horizontal="center" vertical="center"/>
    </xf>
    <xf numFmtId="171" fontId="72" fillId="0" borderId="0" xfId="0" applyNumberFormat="1" applyFont="1" applyAlignment="1">
      <alignment horizontal="center" vertical="center"/>
    </xf>
    <xf numFmtId="166" fontId="54" fillId="0" borderId="0" xfId="44" applyNumberFormat="1" applyFont="1" applyAlignment="1">
      <alignment horizontal="center" vertical="center"/>
    </xf>
    <xf numFmtId="166" fontId="72" fillId="0" borderId="0" xfId="44" applyNumberFormat="1" applyFont="1" applyAlignment="1">
      <alignment horizontal="center" vertical="center"/>
    </xf>
    <xf numFmtId="166" fontId="54" fillId="37" borderId="83" xfId="44" applyNumberFormat="1" applyFont="1" applyFill="1" applyBorder="1" applyAlignment="1">
      <alignment horizontal="left" vertical="center" indent="1"/>
    </xf>
    <xf numFmtId="4" fontId="54" fillId="37" borderId="83" xfId="0" applyNumberFormat="1" applyFont="1" applyFill="1" applyBorder="1" applyAlignment="1">
      <alignment horizontal="left" vertical="center" wrapText="1" indent="1"/>
    </xf>
    <xf numFmtId="166" fontId="54" fillId="37" borderId="83" xfId="44" applyNumberFormat="1" applyFont="1" applyFill="1" applyBorder="1" applyAlignment="1">
      <alignment horizontal="left" vertical="center" wrapText="1" indent="1"/>
    </xf>
    <xf numFmtId="0" fontId="54" fillId="0" borderId="33" xfId="0" applyFont="1" applyFill="1" applyBorder="1" applyAlignment="1">
      <alignment horizontal="left" vertical="center" wrapText="1" indent="1"/>
    </xf>
    <xf numFmtId="0" fontId="54" fillId="0" borderId="0" xfId="0" applyFont="1" applyFill="1" applyBorder="1" applyAlignment="1">
      <alignment horizontal="left" vertical="center" wrapText="1" indent="1"/>
    </xf>
    <xf numFmtId="171" fontId="54" fillId="37" borderId="83" xfId="63" applyNumberFormat="1" applyFont="1" applyFill="1" applyBorder="1" applyAlignment="1">
      <alignment horizontal="left" vertical="center" indent="1"/>
    </xf>
    <xf numFmtId="0" fontId="4" fillId="33" borderId="86" xfId="0" applyFont="1" applyFill="1" applyBorder="1" applyAlignment="1">
      <alignment horizontal="left" vertical="center" wrapText="1" indent="1"/>
    </xf>
    <xf numFmtId="171" fontId="54" fillId="0" borderId="0" xfId="63" applyNumberFormat="1" applyFont="1" applyFill="1" applyBorder="1" applyAlignment="1">
      <alignment horizontal="center" vertical="center"/>
    </xf>
    <xf numFmtId="0" fontId="54" fillId="33" borderId="38" xfId="0" applyFont="1" applyFill="1" applyBorder="1" applyAlignment="1">
      <alignment/>
    </xf>
    <xf numFmtId="0" fontId="54" fillId="33" borderId="40" xfId="0" applyFont="1" applyFill="1" applyBorder="1" applyAlignment="1">
      <alignment/>
    </xf>
    <xf numFmtId="0" fontId="72" fillId="0" borderId="0" xfId="0" applyFont="1" applyAlignment="1">
      <alignment/>
    </xf>
    <xf numFmtId="1" fontId="54" fillId="37" borderId="83" xfId="0" applyNumberFormat="1" applyFont="1" applyFill="1" applyBorder="1" applyAlignment="1">
      <alignment horizontal="left" vertical="center" indent="1"/>
    </xf>
    <xf numFmtId="49" fontId="0" fillId="0" borderId="0" xfId="0" applyNumberFormat="1" applyAlignment="1" applyProtection="1">
      <alignment/>
      <protection/>
    </xf>
    <xf numFmtId="0" fontId="54" fillId="0" borderId="33"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33" borderId="26" xfId="0" applyFont="1" applyFill="1" applyBorder="1" applyAlignment="1">
      <alignment horizontal="left" vertical="center" wrapText="1"/>
    </xf>
    <xf numFmtId="0" fontId="77" fillId="0" borderId="0" xfId="0" applyFont="1" applyAlignment="1" applyProtection="1">
      <alignment/>
      <protection/>
    </xf>
    <xf numFmtId="0" fontId="4" fillId="0" borderId="0" xfId="53" applyFont="1" applyFill="1" applyBorder="1" applyAlignment="1" applyProtection="1">
      <alignment horizontal="right" vertical="center"/>
      <protection/>
    </xf>
    <xf numFmtId="0" fontId="0" fillId="0" borderId="0" xfId="0" applyFill="1" applyBorder="1" applyAlignment="1" applyProtection="1">
      <alignment/>
      <protection/>
    </xf>
    <xf numFmtId="166" fontId="4" fillId="0" borderId="0" xfId="0" applyNumberFormat="1" applyFont="1" applyFill="1" applyBorder="1" applyAlignment="1" applyProtection="1">
      <alignment/>
      <protection/>
    </xf>
    <xf numFmtId="166" fontId="5" fillId="0" borderId="0" xfId="50" applyNumberFormat="1" applyFont="1" applyFill="1" applyBorder="1" applyAlignment="1" applyProtection="1">
      <alignment vertical="center"/>
      <protection/>
    </xf>
    <xf numFmtId="0" fontId="5" fillId="0" borderId="0" xfId="53" applyFont="1" applyFill="1" applyBorder="1" applyAlignment="1" applyProtection="1">
      <alignment horizontal="right" vertical="center"/>
      <protection/>
    </xf>
    <xf numFmtId="166" fontId="5" fillId="0" borderId="0" xfId="0" applyNumberFormat="1" applyFont="1" applyFill="1" applyBorder="1" applyAlignment="1" applyProtection="1">
      <alignment/>
      <protection/>
    </xf>
    <xf numFmtId="0" fontId="8" fillId="0" borderId="0" xfId="50" applyFont="1" applyFill="1" applyBorder="1" applyAlignment="1" applyProtection="1">
      <alignment horizontal="right" vertical="center"/>
      <protection/>
    </xf>
    <xf numFmtId="0" fontId="4" fillId="0" borderId="0" xfId="53" applyFont="1" applyFill="1" applyBorder="1" applyAlignment="1" applyProtection="1">
      <alignment horizontal="left" vertical="center"/>
      <protection/>
    </xf>
    <xf numFmtId="0" fontId="5" fillId="0" borderId="0" xfId="53" applyFont="1" applyFill="1" applyBorder="1" applyAlignment="1" applyProtection="1">
      <alignment horizontal="left" vertical="center"/>
      <protection/>
    </xf>
    <xf numFmtId="0" fontId="0" fillId="4" borderId="0" xfId="0" applyFill="1" applyBorder="1" applyAlignment="1" applyProtection="1">
      <alignment/>
      <protection/>
    </xf>
    <xf numFmtId="166" fontId="5" fillId="4" borderId="0" xfId="50" applyNumberFormat="1" applyFont="1" applyFill="1" applyBorder="1" applyAlignment="1" applyProtection="1">
      <alignment vertical="center"/>
      <protection/>
    </xf>
    <xf numFmtId="166" fontId="5" fillId="4" borderId="0" xfId="0" applyNumberFormat="1" applyFont="1" applyFill="1" applyBorder="1" applyAlignment="1" applyProtection="1">
      <alignment/>
      <protection/>
    </xf>
    <xf numFmtId="0" fontId="54" fillId="33" borderId="28" xfId="0" applyFont="1" applyFill="1" applyBorder="1" applyAlignment="1">
      <alignment vertical="center" wrapText="1"/>
    </xf>
    <xf numFmtId="0" fontId="54" fillId="33" borderId="26" xfId="0" applyFont="1" applyFill="1" applyBorder="1" applyAlignment="1">
      <alignment vertical="center" wrapText="1"/>
    </xf>
    <xf numFmtId="0" fontId="54" fillId="0" borderId="0" xfId="0" applyFont="1" applyBorder="1" applyAlignment="1">
      <alignment/>
    </xf>
    <xf numFmtId="171" fontId="54" fillId="0" borderId="33" xfId="63" applyNumberFormat="1" applyFont="1" applyFill="1" applyBorder="1" applyAlignment="1">
      <alignment horizontal="center" vertical="center"/>
    </xf>
    <xf numFmtId="171" fontId="54" fillId="0" borderId="0" xfId="44" applyNumberFormat="1" applyFont="1" applyAlignment="1">
      <alignment horizontal="center" vertical="center"/>
    </xf>
    <xf numFmtId="171" fontId="72" fillId="0" borderId="0" xfId="44" applyNumberFormat="1" applyFont="1" applyAlignment="1">
      <alignment horizontal="center" vertical="center"/>
    </xf>
    <xf numFmtId="0" fontId="4" fillId="33" borderId="33" xfId="0" applyFont="1" applyFill="1" applyBorder="1" applyAlignment="1">
      <alignment/>
    </xf>
    <xf numFmtId="0" fontId="54" fillId="33" borderId="0" xfId="0" applyFont="1" applyFill="1" applyBorder="1" applyAlignment="1" quotePrefix="1">
      <alignment horizontal="left" wrapText="1"/>
    </xf>
    <xf numFmtId="49" fontId="4" fillId="33" borderId="0" xfId="0" applyNumberFormat="1" applyFont="1" applyFill="1" applyBorder="1" applyAlignment="1">
      <alignment horizontal="left" wrapText="1"/>
    </xf>
    <xf numFmtId="49" fontId="78" fillId="35" borderId="0" xfId="0" applyNumberFormat="1" applyFont="1" applyFill="1" applyBorder="1" applyAlignment="1" applyProtection="1">
      <alignment horizontal="center" vertical="center" wrapText="1"/>
      <protection/>
    </xf>
    <xf numFmtId="49" fontId="54" fillId="33" borderId="0" xfId="0" applyNumberFormat="1" applyFont="1" applyFill="1" applyBorder="1" applyAlignment="1" quotePrefix="1">
      <alignment horizontal="left" wrapText="1"/>
    </xf>
    <xf numFmtId="49" fontId="4" fillId="33" borderId="0" xfId="0" applyNumberFormat="1" applyFont="1" applyFill="1" applyBorder="1" applyAlignment="1" quotePrefix="1">
      <alignment horizontal="left" vertical="center" wrapText="1"/>
    </xf>
    <xf numFmtId="49" fontId="4" fillId="33" borderId="0" xfId="0" applyNumberFormat="1" applyFont="1" applyFill="1" applyBorder="1" applyAlignment="1" applyProtection="1">
      <alignment horizontal="left" vertical="center" wrapText="1"/>
      <protection/>
    </xf>
    <xf numFmtId="49" fontId="4" fillId="33" borderId="0" xfId="0" applyNumberFormat="1" applyFont="1" applyFill="1" applyBorder="1" applyAlignment="1" quotePrefix="1">
      <alignment horizontal="left" wrapText="1"/>
    </xf>
    <xf numFmtId="49" fontId="16" fillId="33" borderId="0" xfId="0" applyNumberFormat="1" applyFont="1" applyFill="1" applyBorder="1" applyAlignment="1" applyProtection="1">
      <alignment horizontal="left" vertical="center" wrapText="1"/>
      <protection/>
    </xf>
    <xf numFmtId="49" fontId="54" fillId="33" borderId="0" xfId="0" applyNumberFormat="1" applyFont="1" applyFill="1" applyBorder="1" applyAlignment="1">
      <alignment horizontal="left" wrapText="1"/>
    </xf>
    <xf numFmtId="0" fontId="70" fillId="35" borderId="0" xfId="0" applyFont="1" applyFill="1" applyBorder="1" applyAlignment="1" applyProtection="1">
      <alignment horizontal="left" vertical="center"/>
      <protection/>
    </xf>
    <xf numFmtId="0" fontId="54" fillId="33" borderId="0" xfId="0" applyFont="1" applyFill="1" applyBorder="1" applyAlignment="1">
      <alignment horizontal="left" vertical="center" wrapText="1"/>
    </xf>
    <xf numFmtId="49" fontId="4" fillId="33" borderId="0" xfId="0" applyNumberFormat="1" applyFont="1" applyFill="1" applyBorder="1" applyAlignment="1" applyProtection="1" quotePrefix="1">
      <alignment horizontal="left" vertical="center" wrapText="1"/>
      <protection/>
    </xf>
    <xf numFmtId="49" fontId="71" fillId="35"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left" vertical="top" wrapText="1"/>
      <protection/>
    </xf>
    <xf numFmtId="49" fontId="4" fillId="33" borderId="0" xfId="0" applyNumberFormat="1" applyFont="1" applyFill="1" applyBorder="1" applyAlignment="1" applyProtection="1">
      <alignment horizontal="left" vertical="center" wrapText="1" indent="2"/>
      <protection/>
    </xf>
    <xf numFmtId="49" fontId="16" fillId="33" borderId="0" xfId="0" applyNumberFormat="1" applyFont="1" applyFill="1" applyBorder="1" applyAlignment="1" applyProtection="1">
      <alignment vertical="center" wrapText="1"/>
      <protection/>
    </xf>
    <xf numFmtId="0" fontId="78" fillId="35" borderId="0" xfId="0" applyFont="1" applyFill="1" applyBorder="1" applyAlignment="1" applyProtection="1">
      <alignment horizontal="center" vertical="center" wrapText="1"/>
      <protection/>
    </xf>
    <xf numFmtId="49" fontId="5" fillId="33" borderId="0" xfId="0" applyNumberFormat="1" applyFont="1" applyFill="1" applyBorder="1" applyAlignment="1" applyProtection="1">
      <alignment horizontal="left" vertical="center" wrapText="1"/>
      <protection/>
    </xf>
    <xf numFmtId="0" fontId="54" fillId="33" borderId="28" xfId="0" applyFont="1" applyFill="1" applyBorder="1" applyAlignment="1">
      <alignment horizontal="left" vertical="center" wrapText="1"/>
    </xf>
    <xf numFmtId="0" fontId="54" fillId="33" borderId="89" xfId="0" applyFont="1" applyFill="1" applyBorder="1" applyAlignment="1">
      <alignment horizontal="left" vertical="center" wrapText="1"/>
    </xf>
    <xf numFmtId="0" fontId="78" fillId="35" borderId="35" xfId="0" applyFont="1" applyFill="1" applyBorder="1" applyAlignment="1">
      <alignment horizontal="center" vertical="center"/>
    </xf>
    <xf numFmtId="0" fontId="78" fillId="35" borderId="0" xfId="0" applyFont="1" applyFill="1" applyBorder="1" applyAlignment="1">
      <alignment horizontal="center" vertical="center"/>
    </xf>
    <xf numFmtId="0" fontId="70" fillId="35" borderId="0" xfId="0" applyFont="1" applyFill="1" applyAlignment="1">
      <alignment horizontal="center" vertical="center" wrapText="1"/>
    </xf>
    <xf numFmtId="0" fontId="76" fillId="0" borderId="0" xfId="0" applyFont="1" applyAlignment="1">
      <alignment horizontal="center" wrapText="1"/>
    </xf>
    <xf numFmtId="0" fontId="54" fillId="33" borderId="90" xfId="0" applyFont="1" applyFill="1" applyBorder="1" applyAlignment="1">
      <alignment horizontal="left" vertical="center" indent="1"/>
    </xf>
    <xf numFmtId="0" fontId="54" fillId="33" borderId="88" xfId="0" applyFont="1" applyFill="1" applyBorder="1" applyAlignment="1">
      <alignment horizontal="left" vertical="center" indent="1"/>
    </xf>
    <xf numFmtId="0" fontId="54" fillId="33" borderId="13" xfId="0" applyFont="1" applyFill="1" applyBorder="1" applyAlignment="1">
      <alignment horizontal="left" vertical="center" wrapText="1"/>
    </xf>
    <xf numFmtId="0" fontId="78" fillId="35" borderId="91" xfId="0" applyFont="1" applyFill="1" applyBorder="1" applyAlignment="1" applyProtection="1">
      <alignment horizontal="center" vertical="center" wrapText="1"/>
      <protection/>
    </xf>
    <xf numFmtId="0" fontId="78" fillId="35" borderId="83" xfId="0" applyFont="1" applyFill="1" applyBorder="1" applyAlignment="1" applyProtection="1">
      <alignment horizontal="center" vertical="center" wrapText="1"/>
      <protection/>
    </xf>
    <xf numFmtId="0" fontId="4" fillId="30" borderId="25" xfId="0" applyFont="1" applyFill="1" applyBorder="1" applyAlignment="1" applyProtection="1">
      <alignment horizontal="left" vertical="center" indent="1"/>
      <protection locked="0"/>
    </xf>
    <xf numFmtId="0" fontId="5" fillId="33" borderId="0" xfId="0" applyFont="1" applyFill="1" applyBorder="1" applyAlignment="1" applyProtection="1">
      <alignment horizontal="left" vertical="center"/>
      <protection/>
    </xf>
    <xf numFmtId="0" fontId="5" fillId="33" borderId="92" xfId="0" applyFont="1" applyFill="1" applyBorder="1" applyAlignment="1" applyProtection="1">
      <alignment horizontal="left" vertical="center"/>
      <protection/>
    </xf>
    <xf numFmtId="14" fontId="4" fillId="30" borderId="91" xfId="0" applyNumberFormat="1" applyFont="1" applyFill="1" applyBorder="1" applyAlignment="1" applyProtection="1">
      <alignment horizontal="left" vertical="center" wrapText="1"/>
      <protection locked="0"/>
    </xf>
    <xf numFmtId="14" fontId="4" fillId="30" borderId="83" xfId="0" applyNumberFormat="1" applyFont="1" applyFill="1" applyBorder="1" applyAlignment="1" applyProtection="1">
      <alignment horizontal="left" vertical="center" wrapText="1"/>
      <protection locked="0"/>
    </xf>
    <xf numFmtId="14" fontId="4" fillId="30" borderId="93" xfId="0" applyNumberFormat="1" applyFont="1" applyFill="1" applyBorder="1" applyAlignment="1" applyProtection="1">
      <alignment horizontal="left" vertical="center" wrapText="1"/>
      <protection locked="0"/>
    </xf>
    <xf numFmtId="0" fontId="78" fillId="35" borderId="0" xfId="0" applyFont="1" applyFill="1" applyBorder="1" applyAlignment="1" applyProtection="1">
      <alignment horizontal="center" vertical="center"/>
      <protection/>
    </xf>
    <xf numFmtId="0" fontId="78" fillId="35" borderId="0" xfId="55" applyFont="1" applyFill="1" applyBorder="1" applyAlignment="1" applyProtection="1">
      <alignment horizontal="center" vertical="center" wrapText="1"/>
      <protection/>
    </xf>
    <xf numFmtId="0" fontId="9" fillId="33" borderId="0" xfId="60" applyFont="1" applyFill="1" applyBorder="1" applyAlignment="1" applyProtection="1">
      <alignment horizontal="left" vertical="center" wrapText="1"/>
      <protection/>
    </xf>
    <xf numFmtId="0" fontId="10" fillId="33" borderId="25" xfId="55" applyFont="1" applyFill="1" applyBorder="1" applyAlignment="1" applyProtection="1">
      <alignment horizontal="left" vertical="center" indent="1"/>
      <protection/>
    </xf>
    <xf numFmtId="0" fontId="4" fillId="33" borderId="25" xfId="55" applyFont="1" applyFill="1" applyBorder="1" applyAlignment="1" applyProtection="1">
      <alignment horizontal="left" vertical="center" indent="1"/>
      <protection/>
    </xf>
    <xf numFmtId="0" fontId="4" fillId="33" borderId="25" xfId="55" applyNumberFormat="1" applyFont="1" applyFill="1" applyBorder="1" applyAlignment="1" applyProtection="1">
      <alignment horizontal="left" vertical="center" indent="1"/>
      <protection/>
    </xf>
    <xf numFmtId="0" fontId="4" fillId="33" borderId="25" xfId="0" applyNumberFormat="1" applyFont="1" applyFill="1" applyBorder="1" applyAlignment="1" applyProtection="1">
      <alignment horizontal="left" indent="1"/>
      <protection/>
    </xf>
    <xf numFmtId="0" fontId="4" fillId="33" borderId="25" xfId="0" applyFont="1" applyFill="1" applyBorder="1" applyAlignment="1" applyProtection="1">
      <alignment horizontal="left" indent="1"/>
      <protection/>
    </xf>
    <xf numFmtId="0" fontId="5" fillId="33" borderId="0" xfId="0" applyFont="1" applyFill="1" applyBorder="1" applyAlignment="1" applyProtection="1">
      <alignment horizontal="center"/>
      <protection/>
    </xf>
    <xf numFmtId="0" fontId="5" fillId="33" borderId="0" xfId="50" applyFont="1" applyFill="1" applyBorder="1" applyAlignment="1" applyProtection="1">
      <alignment horizontal="center" wrapText="1"/>
      <protection/>
    </xf>
    <xf numFmtId="0" fontId="5" fillId="33" borderId="0" xfId="50" applyFont="1" applyFill="1" applyBorder="1" applyAlignment="1" applyProtection="1">
      <alignment horizontal="center"/>
      <protection/>
    </xf>
    <xf numFmtId="0" fontId="78" fillId="35" borderId="0" xfId="50" applyFont="1" applyFill="1" applyBorder="1" applyAlignment="1" applyProtection="1">
      <alignment horizontal="center" vertical="center"/>
      <protection/>
    </xf>
    <xf numFmtId="0" fontId="78" fillId="35" borderId="0" xfId="66" applyFont="1" applyFill="1" applyBorder="1" applyAlignment="1">
      <alignment horizontal="center" vertical="center"/>
      <protection/>
    </xf>
    <xf numFmtId="0" fontId="4" fillId="0" borderId="9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95"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9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96" xfId="66" applyFont="1" applyBorder="1" applyAlignment="1">
      <alignment horizontal="center" vertical="center" wrapText="1"/>
      <protection/>
    </xf>
    <xf numFmtId="0" fontId="4" fillId="0" borderId="82" xfId="66" applyFont="1" applyBorder="1" applyAlignment="1">
      <alignment horizontal="center" vertical="center" wrapText="1"/>
      <protection/>
    </xf>
    <xf numFmtId="0" fontId="4" fillId="0" borderId="97" xfId="66" applyFont="1" applyBorder="1" applyAlignment="1">
      <alignment horizontal="center" vertical="center" wrapText="1"/>
      <protection/>
    </xf>
    <xf numFmtId="0" fontId="4" fillId="0" borderId="9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3" xfId="0" applyFont="1" applyBorder="1" applyAlignment="1">
      <alignment horizontal="center" vertical="center" wrapText="1"/>
    </xf>
    <xf numFmtId="0" fontId="79" fillId="38" borderId="100" xfId="52" applyFont="1" applyFill="1" applyBorder="1" applyAlignment="1">
      <alignment horizontal="center" vertical="center" wrapText="1"/>
      <protection/>
    </xf>
    <xf numFmtId="0" fontId="79" fillId="38" borderId="101" xfId="52" applyFont="1" applyFill="1" applyBorder="1" applyAlignment="1">
      <alignment horizontal="center" vertical="center" wrapText="1"/>
      <protection/>
    </xf>
    <xf numFmtId="0" fontId="79" fillId="38" borderId="102" xfId="52" applyFont="1" applyFill="1" applyBorder="1" applyAlignment="1">
      <alignment horizontal="center" vertical="center" wrapText="1"/>
      <protection/>
    </xf>
    <xf numFmtId="0" fontId="2" fillId="0" borderId="0" xfId="51">
      <alignment/>
      <protection/>
    </xf>
    <xf numFmtId="0" fontId="21" fillId="0" borderId="0" xfId="52" applyFont="1" applyAlignment="1">
      <alignment horizontal="center" vertical="center" wrapText="1"/>
      <protection/>
    </xf>
    <xf numFmtId="4" fontId="21" fillId="0" borderId="0" xfId="52" applyNumberFormat="1" applyFont="1" applyAlignment="1">
      <alignment horizontal="center" vertical="center" wrapText="1"/>
      <protection/>
    </xf>
    <xf numFmtId="0" fontId="4" fillId="0" borderId="0" xfId="52" applyAlignment="1">
      <alignment vertical="center" wrapText="1"/>
      <protection/>
    </xf>
    <xf numFmtId="4" fontId="4" fillId="0" borderId="0" xfId="52" applyNumberFormat="1" applyAlignment="1">
      <alignment vertical="center"/>
      <protection/>
    </xf>
    <xf numFmtId="0" fontId="4" fillId="0" borderId="0" xfId="52" applyAlignment="1">
      <alignment vertical="center"/>
      <protection/>
    </xf>
    <xf numFmtId="0" fontId="4" fillId="0" borderId="0" xfId="52" applyAlignment="1">
      <alignment wrapText="1"/>
      <protection/>
    </xf>
    <xf numFmtId="4" fontId="4" fillId="0" borderId="0" xfId="52" applyNumberFormat="1">
      <alignment/>
      <protection/>
    </xf>
    <xf numFmtId="0" fontId="4" fillId="0" borderId="0" xfId="52">
      <alignment/>
      <protection/>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rmal 2" xfId="50"/>
    <cellStyle name="Normal 3 3" xfId="51"/>
    <cellStyle name="Normal 4 2" xfId="52"/>
    <cellStyle name="Normal_Modèle EPRD synthetique 2" xfId="53"/>
    <cellStyle name="Normal_PAGE24" xfId="54"/>
    <cellStyle name="Normal_PAGE27" xfId="55"/>
    <cellStyle name="Normal_PAGE28" xfId="56"/>
    <cellStyle name="Normal_PAGE29" xfId="57"/>
    <cellStyle name="Normal_PAGE30" xfId="58"/>
    <cellStyle name="Normal_PAGE31" xfId="59"/>
    <cellStyle name="Normal_PAGE32" xfId="60"/>
    <cellStyle name="Normal_PAGE33" xfId="61"/>
    <cellStyle name="Note" xfId="62"/>
    <cellStyle name="Percent" xfId="63"/>
    <cellStyle name="Satisfaisant" xfId="64"/>
    <cellStyle name="Sortie" xfId="65"/>
    <cellStyle name="TableStyleLight1" xfId="66"/>
    <cellStyle name="Texte explicatif" xfId="67"/>
    <cellStyle name="Titre" xfId="68"/>
    <cellStyle name="Titre 1" xfId="69"/>
    <cellStyle name="Titre 2" xfId="70"/>
    <cellStyle name="Titre 3" xfId="71"/>
    <cellStyle name="Titre 4" xfId="72"/>
    <cellStyle name="Total" xfId="73"/>
    <cellStyle name="Vérification" xfId="74"/>
  </cellStyles>
  <dxfs count="89">
    <dxf>
      <font>
        <b/>
        <i val="0"/>
        <color rgb="FF00B05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2" /><Relationship Id="rId6" Type="http://schemas.openxmlformats.org/officeDocument/2006/relationships/hyperlink" Target="#AIDE_REPERE2" /><Relationship Id="rId7" Type="http://schemas.openxmlformats.org/officeDocument/2006/relationships/hyperlink" Target="#AIDE_REPERE3" /><Relationship Id="rId8" Type="http://schemas.openxmlformats.org/officeDocument/2006/relationships/hyperlink" Target="#AIDE_REPERE3" /><Relationship Id="rId9" Type="http://schemas.openxmlformats.org/officeDocument/2006/relationships/hyperlink" Target="#AIDE_REPERE1" /><Relationship Id="rId10" Type="http://schemas.openxmlformats.org/officeDocument/2006/relationships/hyperlink" Target="#AIDE_REPERE1" /><Relationship Id="rId11" Type="http://schemas.openxmlformats.org/officeDocument/2006/relationships/hyperlink" Target="#AIDE_REPERE4" /><Relationship Id="rId12" Type="http://schemas.openxmlformats.org/officeDocument/2006/relationships/hyperlink" Target="#AIDE_REPERE4" /><Relationship Id="rId13" Type="http://schemas.openxmlformats.org/officeDocument/2006/relationships/hyperlink" Target="#AIDE_REPERE5" /><Relationship Id="rId14" Type="http://schemas.openxmlformats.org/officeDocument/2006/relationships/hyperlink" Target="#AIDE_REPERE5"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hyperlink" Target="#AIDE_REPERE6" /><Relationship Id="rId7" Type="http://schemas.openxmlformats.org/officeDocument/2006/relationships/hyperlink" Target="#AIDE_REPERE6" /><Relationship Id="rId8" Type="http://schemas.openxmlformats.org/officeDocument/2006/relationships/hyperlink" Target="#AIDE_REPERE7" /><Relationship Id="rId9" Type="http://schemas.openxmlformats.org/officeDocument/2006/relationships/hyperlink" Target="#AIDE_REPERE7" /><Relationship Id="rId10" Type="http://schemas.openxmlformats.org/officeDocument/2006/relationships/hyperlink" Target="#AIDE_REPERE6" /><Relationship Id="rId11" Type="http://schemas.openxmlformats.org/officeDocument/2006/relationships/hyperlink" Target="#AIDE_REPERE6" /><Relationship Id="rId12" Type="http://schemas.openxmlformats.org/officeDocument/2006/relationships/hyperlink" Target="#AIDE_REPERE7" /><Relationship Id="rId13" Type="http://schemas.openxmlformats.org/officeDocument/2006/relationships/hyperlink" Target="#AIDE_REPERE7" /><Relationship Id="rId14" Type="http://schemas.openxmlformats.org/officeDocument/2006/relationships/image" Target="../media/image4.png" /><Relationship Id="rId15" Type="http://schemas.openxmlformats.org/officeDocument/2006/relationships/image" Target="../media/image8.png" /><Relationship Id="rId16"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8" /><Relationship Id="rId3" Type="http://schemas.openxmlformats.org/officeDocument/2006/relationships/hyperlink" Target="#AIDE_REPERE8"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109</xdr:row>
      <xdr:rowOff>47625</xdr:rowOff>
    </xdr:from>
    <xdr:to>
      <xdr:col>3</xdr:col>
      <xdr:colOff>9525</xdr:colOff>
      <xdr:row>111</xdr:row>
      <xdr:rowOff>247650</xdr:rowOff>
    </xdr:to>
    <xdr:grpSp>
      <xdr:nvGrpSpPr>
        <xdr:cNvPr id="1" name="Groupe 5"/>
        <xdr:cNvGrpSpPr>
          <a:grpSpLocks/>
        </xdr:cNvGrpSpPr>
      </xdr:nvGrpSpPr>
      <xdr:grpSpPr>
        <a:xfrm>
          <a:off x="790575" y="2321242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0</xdr:rowOff>
    </xdr:from>
    <xdr:to>
      <xdr:col>10</xdr:col>
      <xdr:colOff>638175</xdr:colOff>
      <xdr:row>6</xdr:row>
      <xdr:rowOff>866775</xdr:rowOff>
    </xdr:to>
    <xdr:sp macro="[0]!Macro2">
      <xdr:nvSpPr>
        <xdr:cNvPr id="1" name="Rectangle : coins arrondis 1"/>
        <xdr:cNvSpPr>
          <a:spLocks/>
        </xdr:cNvSpPr>
      </xdr:nvSpPr>
      <xdr:spPr>
        <a:xfrm>
          <a:off x="14487525" y="1028700"/>
          <a:ext cx="5057775" cy="1695450"/>
        </a:xfrm>
        <a:prstGeom prst="roundRect">
          <a:avLst/>
        </a:prstGeom>
        <a:solidFill>
          <a:srgbClr val="9FC05B"/>
        </a:solidFill>
        <a:ln w="25400" cmpd="sng">
          <a:solidFill>
            <a:srgbClr val="385D8A"/>
          </a:solidFill>
          <a:headEnd type="none"/>
          <a:tailEnd type="none"/>
        </a:ln>
      </xdr:spPr>
      <xdr:txBody>
        <a:bodyPr vertOverflow="clip" wrap="square"/>
        <a:p>
          <a:pPr algn="l">
            <a:defRPr/>
          </a:pPr>
          <a:r>
            <a:rPr lang="en-US" cap="none" sz="1300" b="1" i="0" u="none" baseline="0">
              <a:solidFill>
                <a:srgbClr val="993366"/>
              </a:solidFill>
              <a:latin typeface="Calibri"/>
              <a:ea typeface="Calibri"/>
              <a:cs typeface="Calibri"/>
            </a:rPr>
            <a:t>Cliquer sur ce bouton</a:t>
          </a:r>
          <a:r>
            <a:rPr lang="en-US" cap="none" sz="1300" b="1" i="0" u="none" baseline="0">
              <a:solidFill>
                <a:srgbClr val="993366"/>
              </a:solidFill>
              <a:latin typeface="Calibri"/>
              <a:ea typeface="Calibri"/>
              <a:cs typeface="Calibri"/>
            </a:rPr>
            <a:t> pour afficher les données détaillées par compte de résultat (CR)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Mise à jour en cas d'ajout de nouveaux CR : cliquer à nouveau sur ce bouton.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Réinitialisation (</a:t>
          </a:r>
          <a:r>
            <a:rPr lang="en-US" cap="none" sz="1100" b="0" i="0" u="dbl" baseline="0">
              <a:solidFill>
                <a:srgbClr val="FFFFFF"/>
              </a:solidFill>
              <a:latin typeface="Calibri"/>
              <a:ea typeface="Calibri"/>
              <a:cs typeface="Calibri"/>
            </a:rPr>
            <a:t>par exemple après suppression d'un des CR</a:t>
          </a:r>
          <a:r>
            <a:rPr lang="en-US" cap="none" sz="1100" b="0" i="0" u="none" baseline="0">
              <a:solidFill>
                <a:srgbClr val="FFFFFF"/>
              </a:solidFill>
              <a:latin typeface="Calibri"/>
              <a:ea typeface="Calibri"/>
              <a:cs typeface="Calibri"/>
            </a:rPr>
            <a:t>) : supprimer les colonnes entières, </a:t>
          </a:r>
          <a:r>
            <a:rPr lang="en-US" cap="none" sz="1100" b="1" i="0" u="none" baseline="0">
              <a:solidFill>
                <a:srgbClr val="993366"/>
              </a:solidFill>
              <a:latin typeface="Calibri"/>
              <a:ea typeface="Calibri"/>
              <a:cs typeface="Calibri"/>
            </a:rPr>
            <a:t>à partir de la colonne </a:t>
          </a:r>
          <a:r>
            <a:rPr lang="en-US" cap="none" sz="1200" b="1" i="0" u="none" baseline="0">
              <a:solidFill>
                <a:srgbClr val="993366"/>
              </a:solidFill>
              <a:latin typeface="Calibri"/>
              <a:ea typeface="Calibri"/>
              <a:cs typeface="Calibri"/>
            </a:rPr>
            <a:t>L</a:t>
          </a:r>
          <a:r>
            <a:rPr lang="en-US" cap="none" sz="1100" b="1" i="0" u="none" baseline="0">
              <a:solidFill>
                <a:srgbClr val="993366"/>
              </a:solidFill>
              <a:latin typeface="Calibri"/>
              <a:ea typeface="Calibri"/>
              <a:cs typeface="Calibri"/>
            </a:rPr>
            <a:t> </a:t>
          </a:r>
          <a:r>
            <a:rPr lang="en-US" cap="none" sz="1100" b="0" i="0" u="none" baseline="0">
              <a:solidFill>
                <a:srgbClr val="FFFFFF"/>
              </a:solidFill>
              <a:latin typeface="Calibri"/>
              <a:ea typeface="Calibri"/>
              <a:cs typeface="Calibri"/>
            </a:rPr>
            <a:t>jusqu'à la dernière colonne du tableau, puis cliquer à nouveau sur ce bouton.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30</xdr:row>
      <xdr:rowOff>38100</xdr:rowOff>
    </xdr:from>
    <xdr:to>
      <xdr:col>2</xdr:col>
      <xdr:colOff>276225</xdr:colOff>
      <xdr:row>31</xdr:row>
      <xdr:rowOff>38100</xdr:rowOff>
    </xdr:to>
    <xdr:pic macro="[0]!SaisieFiness">
      <xdr:nvPicPr>
        <xdr:cNvPr id="1" name="Image 1"/>
        <xdr:cNvPicPr preferRelativeResize="1">
          <a:picLocks noChangeAspect="1"/>
        </xdr:cNvPicPr>
      </xdr:nvPicPr>
      <xdr:blipFill>
        <a:blip r:embed="rId1"/>
        <a:stretch>
          <a:fillRect/>
        </a:stretch>
      </xdr:blipFill>
      <xdr:spPr>
        <a:xfrm>
          <a:off x="542925" y="6105525"/>
          <a:ext cx="219075" cy="238125"/>
        </a:xfrm>
        <a:prstGeom prst="rect">
          <a:avLst/>
        </a:prstGeom>
        <a:noFill/>
        <a:ln w="9525" cmpd="sng">
          <a:noFill/>
        </a:ln>
      </xdr:spPr>
    </xdr:pic>
    <xdr:clientData/>
  </xdr:twoCellAnchor>
  <xdr:twoCellAnchor editAs="oneCell">
    <xdr:from>
      <xdr:col>2</xdr:col>
      <xdr:colOff>342900</xdr:colOff>
      <xdr:row>30</xdr:row>
      <xdr:rowOff>38100</xdr:rowOff>
    </xdr:from>
    <xdr:to>
      <xdr:col>2</xdr:col>
      <xdr:colOff>552450</xdr:colOff>
      <xdr:row>31</xdr:row>
      <xdr:rowOff>38100</xdr:rowOff>
    </xdr:to>
    <xdr:pic macro="[0]!ModifierFiness">
      <xdr:nvPicPr>
        <xdr:cNvPr id="2" name="Image 2"/>
        <xdr:cNvPicPr preferRelativeResize="1">
          <a:picLocks noChangeAspect="1"/>
        </xdr:cNvPicPr>
      </xdr:nvPicPr>
      <xdr:blipFill>
        <a:blip r:embed="rId2"/>
        <a:stretch>
          <a:fillRect/>
        </a:stretch>
      </xdr:blipFill>
      <xdr:spPr>
        <a:xfrm>
          <a:off x="828675" y="6105525"/>
          <a:ext cx="209550" cy="238125"/>
        </a:xfrm>
        <a:prstGeom prst="rect">
          <a:avLst/>
        </a:prstGeom>
        <a:noFill/>
        <a:ln w="9525" cmpd="sng">
          <a:noFill/>
        </a:ln>
      </xdr:spPr>
    </xdr:pic>
    <xdr:clientData/>
  </xdr:twoCellAnchor>
  <xdr:twoCellAnchor editAs="oneCell">
    <xdr:from>
      <xdr:col>2</xdr:col>
      <xdr:colOff>619125</xdr:colOff>
      <xdr:row>30</xdr:row>
      <xdr:rowOff>38100</xdr:rowOff>
    </xdr:from>
    <xdr:to>
      <xdr:col>2</xdr:col>
      <xdr:colOff>838200</xdr:colOff>
      <xdr:row>31</xdr:row>
      <xdr:rowOff>38100</xdr:rowOff>
    </xdr:to>
    <xdr:pic macro="[0]!SupprimerFiness">
      <xdr:nvPicPr>
        <xdr:cNvPr id="3" name="Image 3"/>
        <xdr:cNvPicPr preferRelativeResize="1">
          <a:picLocks noChangeAspect="1"/>
        </xdr:cNvPicPr>
      </xdr:nvPicPr>
      <xdr:blipFill>
        <a:blip r:embed="rId3"/>
        <a:stretch>
          <a:fillRect/>
        </a:stretch>
      </xdr:blipFill>
      <xdr:spPr>
        <a:xfrm>
          <a:off x="1104900" y="6105525"/>
          <a:ext cx="219075" cy="238125"/>
        </a:xfrm>
        <a:prstGeom prst="rect">
          <a:avLst/>
        </a:prstGeom>
        <a:noFill/>
        <a:ln w="9525" cmpd="sng">
          <a:noFill/>
        </a:ln>
      </xdr:spPr>
    </xdr:pic>
    <xdr:clientData/>
  </xdr:twoCellAnchor>
  <xdr:twoCellAnchor editAs="oneCell">
    <xdr:from>
      <xdr:col>1</xdr:col>
      <xdr:colOff>95250</xdr:colOff>
      <xdr:row>27</xdr:row>
      <xdr:rowOff>28575</xdr:rowOff>
    </xdr:from>
    <xdr:to>
      <xdr:col>1</xdr:col>
      <xdr:colOff>247650</xdr:colOff>
      <xdr:row>28</xdr:row>
      <xdr:rowOff>19050</xdr:rowOff>
    </xdr:to>
    <xdr:pic>
      <xdr:nvPicPr>
        <xdr:cNvPr id="4" name="Image 25" descr="C:\Users\lducoudre\AppData\Local\Microsoft\Windows\Temporary Internet Files\Content.IE5\U5NQSQCN\unknown-31209_960_720[1].png">
          <a:hlinkClick r:id="rId6"/>
        </xdr:cNvPr>
        <xdr:cNvPicPr preferRelativeResize="1">
          <a:picLocks noChangeAspect="1"/>
        </xdr:cNvPicPr>
      </xdr:nvPicPr>
      <xdr:blipFill>
        <a:blip r:embed="rId4"/>
        <a:stretch>
          <a:fillRect/>
        </a:stretch>
      </xdr:blipFill>
      <xdr:spPr>
        <a:xfrm>
          <a:off x="95250" y="5600700"/>
          <a:ext cx="152400" cy="152400"/>
        </a:xfrm>
        <a:prstGeom prst="rect">
          <a:avLst/>
        </a:prstGeom>
        <a:noFill/>
        <a:ln w="9525" cmpd="sng">
          <a:noFill/>
        </a:ln>
      </xdr:spPr>
    </xdr:pic>
    <xdr:clientData/>
  </xdr:twoCellAnchor>
  <xdr:twoCellAnchor editAs="oneCell">
    <xdr:from>
      <xdr:col>1</xdr:col>
      <xdr:colOff>95250</xdr:colOff>
      <xdr:row>28</xdr:row>
      <xdr:rowOff>38100</xdr:rowOff>
    </xdr:from>
    <xdr:to>
      <xdr:col>1</xdr:col>
      <xdr:colOff>247650</xdr:colOff>
      <xdr:row>29</xdr:row>
      <xdr:rowOff>28575</xdr:rowOff>
    </xdr:to>
    <xdr:pic>
      <xdr:nvPicPr>
        <xdr:cNvPr id="5"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95250" y="5772150"/>
          <a:ext cx="152400" cy="152400"/>
        </a:xfrm>
        <a:prstGeom prst="rect">
          <a:avLst/>
        </a:prstGeom>
        <a:noFill/>
        <a:ln w="9525" cmpd="sng">
          <a:noFill/>
        </a:ln>
      </xdr:spPr>
    </xdr:pic>
    <xdr:clientData/>
  </xdr:twoCellAnchor>
  <xdr:twoCellAnchor editAs="oneCell">
    <xdr:from>
      <xdr:col>1</xdr:col>
      <xdr:colOff>123825</xdr:colOff>
      <xdr:row>5</xdr:row>
      <xdr:rowOff>0</xdr:rowOff>
    </xdr:from>
    <xdr:to>
      <xdr:col>1</xdr:col>
      <xdr:colOff>276225</xdr:colOff>
      <xdr:row>5</xdr:row>
      <xdr:rowOff>152400</xdr:rowOff>
    </xdr:to>
    <xdr:pic>
      <xdr:nvPicPr>
        <xdr:cNvPr id="6" name="Image 25" descr="C:\Users\lducoudre\AppData\Local\Microsoft\Windows\Temporary Internet Files\Content.IE5\U5NQSQCN\unknown-31209_960_720[1].png">
          <a:hlinkClick r:id="rId10"/>
        </xdr:cNvPr>
        <xdr:cNvPicPr preferRelativeResize="1">
          <a:picLocks noChangeAspect="1"/>
        </xdr:cNvPicPr>
      </xdr:nvPicPr>
      <xdr:blipFill>
        <a:blip r:embed="rId4"/>
        <a:stretch>
          <a:fillRect/>
        </a:stretch>
      </xdr:blipFill>
      <xdr:spPr>
        <a:xfrm>
          <a:off x="123825" y="1133475"/>
          <a:ext cx="152400" cy="152400"/>
        </a:xfrm>
        <a:prstGeom prst="rect">
          <a:avLst/>
        </a:prstGeom>
        <a:noFill/>
        <a:ln w="9525" cmpd="sng">
          <a:noFill/>
        </a:ln>
      </xdr:spPr>
    </xdr:pic>
    <xdr:clientData/>
  </xdr:twoCellAnchor>
  <xdr:twoCellAnchor editAs="oneCell">
    <xdr:from>
      <xdr:col>1</xdr:col>
      <xdr:colOff>95250</xdr:colOff>
      <xdr:row>30</xdr:row>
      <xdr:rowOff>76200</xdr:rowOff>
    </xdr:from>
    <xdr:to>
      <xdr:col>1</xdr:col>
      <xdr:colOff>247650</xdr:colOff>
      <xdr:row>30</xdr:row>
      <xdr:rowOff>228600</xdr:rowOff>
    </xdr:to>
    <xdr:pic>
      <xdr:nvPicPr>
        <xdr:cNvPr id="7" name="Image 25" descr="C:\Users\lducoudre\AppData\Local\Microsoft\Windows\Temporary Internet Files\Content.IE5\U5NQSQCN\unknown-31209_960_720[1].png">
          <a:hlinkClick r:id="rId12"/>
        </xdr:cNvPr>
        <xdr:cNvPicPr preferRelativeResize="1">
          <a:picLocks noChangeAspect="1"/>
        </xdr:cNvPicPr>
      </xdr:nvPicPr>
      <xdr:blipFill>
        <a:blip r:embed="rId4"/>
        <a:stretch>
          <a:fillRect/>
        </a:stretch>
      </xdr:blipFill>
      <xdr:spPr>
        <a:xfrm>
          <a:off x="95250" y="6143625"/>
          <a:ext cx="152400" cy="152400"/>
        </a:xfrm>
        <a:prstGeom prst="rect">
          <a:avLst/>
        </a:prstGeom>
        <a:noFill/>
        <a:ln w="9525" cmpd="sng">
          <a:noFill/>
        </a:ln>
      </xdr:spPr>
    </xdr:pic>
    <xdr:clientData/>
  </xdr:twoCellAnchor>
  <xdr:twoCellAnchor editAs="oneCell">
    <xdr:from>
      <xdr:col>4</xdr:col>
      <xdr:colOff>276225</xdr:colOff>
      <xdr:row>24</xdr:row>
      <xdr:rowOff>133350</xdr:rowOff>
    </xdr:from>
    <xdr:to>
      <xdr:col>4</xdr:col>
      <xdr:colOff>428625</xdr:colOff>
      <xdr:row>25</xdr:row>
      <xdr:rowOff>123825</xdr:rowOff>
    </xdr:to>
    <xdr:pic>
      <xdr:nvPicPr>
        <xdr:cNvPr id="8" name="Image 25" descr="C:\Users\lducoudre\AppData\Local\Microsoft\Windows\Temporary Internet Files\Content.IE5\U5NQSQCN\unknown-31209_960_720[1].png">
          <a:hlinkClick r:id="rId14"/>
        </xdr:cNvPr>
        <xdr:cNvPicPr preferRelativeResize="1">
          <a:picLocks noChangeAspect="1"/>
        </xdr:cNvPicPr>
      </xdr:nvPicPr>
      <xdr:blipFill>
        <a:blip r:embed="rId4"/>
        <a:stretch>
          <a:fillRect/>
        </a:stretch>
      </xdr:blipFill>
      <xdr:spPr>
        <a:xfrm>
          <a:off x="6038850" y="4848225"/>
          <a:ext cx="152400"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1371600</xdr:colOff>
      <xdr:row>5</xdr:row>
      <xdr:rowOff>0</xdr:rowOff>
    </xdr:from>
    <xdr:to>
      <xdr:col>2</xdr:col>
      <xdr:colOff>1524000</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362200" y="1066800"/>
          <a:ext cx="152400" cy="142875"/>
        </a:xfrm>
        <a:prstGeom prst="rect">
          <a:avLst/>
        </a:prstGeom>
        <a:noFill/>
        <a:ln w="9525" cmpd="sng">
          <a:noFill/>
        </a:ln>
      </xdr:spPr>
    </xdr:pic>
    <xdr:clientData/>
  </xdr:twoCellAnchor>
  <xdr:twoCellAnchor editAs="oneCell">
    <xdr:from>
      <xdr:col>4</xdr:col>
      <xdr:colOff>390525</xdr:colOff>
      <xdr:row>5</xdr:row>
      <xdr:rowOff>0</xdr:rowOff>
    </xdr:from>
    <xdr:to>
      <xdr:col>4</xdr:col>
      <xdr:colOff>542925</xdr:colOff>
      <xdr:row>5</xdr:row>
      <xdr:rowOff>142875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6657975" y="1066800"/>
          <a:ext cx="152400" cy="142875"/>
        </a:xfrm>
        <a:prstGeom prst="rect">
          <a:avLst/>
        </a:prstGeom>
        <a:noFill/>
        <a:ln w="9525" cmpd="sng">
          <a:noFill/>
        </a:ln>
      </xdr:spPr>
    </xdr:pic>
    <xdr:clientData/>
  </xdr:twoCellAnchor>
  <xdr:twoCellAnchor editAs="oneCell">
    <xdr:from>
      <xdr:col>2</xdr:col>
      <xdr:colOff>1371600</xdr:colOff>
      <xdr:row>5</xdr:row>
      <xdr:rowOff>0</xdr:rowOff>
    </xdr:from>
    <xdr:to>
      <xdr:col>2</xdr:col>
      <xdr:colOff>1524000</xdr:colOff>
      <xdr:row>5</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2362200" y="1066800"/>
          <a:ext cx="152400" cy="152400"/>
        </a:xfrm>
        <a:prstGeom prst="rect">
          <a:avLst/>
        </a:prstGeom>
        <a:noFill/>
        <a:ln w="9525" cmpd="sng">
          <a:noFill/>
        </a:ln>
      </xdr:spPr>
    </xdr:pic>
    <xdr:clientData/>
  </xdr:twoCellAnchor>
  <xdr:twoCellAnchor editAs="oneCell">
    <xdr:from>
      <xdr:col>4</xdr:col>
      <xdr:colOff>390525</xdr:colOff>
      <xdr:row>5</xdr:row>
      <xdr:rowOff>0</xdr:rowOff>
    </xdr:from>
    <xdr:to>
      <xdr:col>4</xdr:col>
      <xdr:colOff>542925</xdr:colOff>
      <xdr:row>5</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6657975" y="1066800"/>
          <a:ext cx="152400" cy="152400"/>
        </a:xfrm>
        <a:prstGeom prst="rect">
          <a:avLst/>
        </a:prstGeom>
        <a:noFill/>
        <a:ln w="9525" cmpd="sng">
          <a:noFill/>
        </a:ln>
      </xdr:spPr>
    </xdr:pic>
    <xdr:clientData/>
  </xdr:twoCellAnchor>
  <xdr:twoCellAnchor editAs="oneCell">
    <xdr:from>
      <xdr:col>2</xdr:col>
      <xdr:colOff>1371600</xdr:colOff>
      <xdr:row>5</xdr:row>
      <xdr:rowOff>0</xdr:rowOff>
    </xdr:from>
    <xdr:to>
      <xdr:col>2</xdr:col>
      <xdr:colOff>1524000</xdr:colOff>
      <xdr:row>5</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2362200" y="1066800"/>
          <a:ext cx="152400" cy="152400"/>
        </a:xfrm>
        <a:prstGeom prst="rect">
          <a:avLst/>
        </a:prstGeom>
        <a:noFill/>
        <a:ln w="9525" cmpd="sng">
          <a:noFill/>
        </a:ln>
      </xdr:spPr>
    </xdr:pic>
    <xdr:clientData/>
  </xdr:twoCellAnchor>
  <xdr:twoCellAnchor editAs="oneCell">
    <xdr:from>
      <xdr:col>4</xdr:col>
      <xdr:colOff>390525</xdr:colOff>
      <xdr:row>5</xdr:row>
      <xdr:rowOff>0</xdr:rowOff>
    </xdr:from>
    <xdr:to>
      <xdr:col>4</xdr:col>
      <xdr:colOff>542925</xdr:colOff>
      <xdr:row>5</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6657975" y="1066800"/>
          <a:ext cx="152400" cy="152400"/>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7" name="Image 1"/>
        <xdr:cNvPicPr preferRelativeResize="1">
          <a:picLocks noChangeAspect="1"/>
        </xdr:cNvPicPr>
      </xdr:nvPicPr>
      <xdr:blipFill>
        <a:blip r:embed="rId14"/>
        <a:stretch>
          <a:fillRect/>
        </a:stretch>
      </xdr:blipFill>
      <xdr:spPr>
        <a:xfrm>
          <a:off x="1047750" y="2200275"/>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95250</xdr:rowOff>
    </xdr:to>
    <xdr:pic macro="[0]!ModifierId_CR_SF_">
      <xdr:nvPicPr>
        <xdr:cNvPr id="8" name="Image 2"/>
        <xdr:cNvPicPr preferRelativeResize="1">
          <a:picLocks noChangeAspect="1"/>
        </xdr:cNvPicPr>
      </xdr:nvPicPr>
      <xdr:blipFill>
        <a:blip r:embed="rId15"/>
        <a:stretch>
          <a:fillRect/>
        </a:stretch>
      </xdr:blipFill>
      <xdr:spPr>
        <a:xfrm>
          <a:off x="1333500" y="2200275"/>
          <a:ext cx="209550"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9" name="Image 3"/>
        <xdr:cNvPicPr preferRelativeResize="1">
          <a:picLocks noChangeAspect="1"/>
        </xdr:cNvPicPr>
      </xdr:nvPicPr>
      <xdr:blipFill>
        <a:blip r:embed="rId16"/>
        <a:stretch>
          <a:fillRect/>
        </a:stretch>
      </xdr:blipFill>
      <xdr:spPr>
        <a:xfrm>
          <a:off x="1609725" y="2200275"/>
          <a:ext cx="219075"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172</xdr:row>
      <xdr:rowOff>171450</xdr:rowOff>
    </xdr:from>
    <xdr:to>
      <xdr:col>1</xdr:col>
      <xdr:colOff>142875</xdr:colOff>
      <xdr:row>173</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171450" y="32756475"/>
          <a:ext cx="152400" cy="161925"/>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8"/>
  <dimension ref="A1:D2"/>
  <sheetViews>
    <sheetView zoomScalePageLayoutView="0" workbookViewId="0" topLeftCell="A1">
      <selection activeCell="A1" sqref="A1"/>
    </sheetView>
  </sheetViews>
  <sheetFormatPr defaultColWidth="10.8515625" defaultRowHeight="15"/>
  <cols>
    <col min="1" max="1" width="52.140625" style="268" bestFit="1" customWidth="1"/>
    <col min="2" max="2" width="10.8515625" style="269" customWidth="1"/>
    <col min="3" max="16384" width="10.8515625" style="268" customWidth="1"/>
  </cols>
  <sheetData>
    <row r="1" spans="1:2" ht="14.25">
      <c r="A1" s="268" t="s">
        <v>155</v>
      </c>
      <c r="B1" s="269">
        <f>'Page de garde'!$D$22</f>
        <v>0</v>
      </c>
    </row>
    <row r="2" spans="1:4" ht="14.25">
      <c r="A2" s="268" t="s">
        <v>166</v>
      </c>
      <c r="B2" s="269">
        <f>'Page de garde'!$A$4</f>
        <v>0</v>
      </c>
      <c r="D2" s="270"/>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4"/>
  <dimension ref="A1:G176"/>
  <sheetViews>
    <sheetView zoomScalePageLayoutView="0" workbookViewId="0" topLeftCell="A1">
      <selection activeCell="A1" sqref="A1"/>
    </sheetView>
  </sheetViews>
  <sheetFormatPr defaultColWidth="11.421875" defaultRowHeight="15"/>
  <cols>
    <col min="1" max="1" width="2.7109375" style="195" customWidth="1"/>
    <col min="2" max="2" width="6.28125" style="348" customWidth="1"/>
    <col min="3" max="3" width="70.28125" style="349" customWidth="1"/>
    <col min="4" max="6" width="20.7109375" style="195" customWidth="1"/>
    <col min="7" max="7" width="2.7109375" style="195" customWidth="1"/>
    <col min="8" max="241" width="11.421875" style="195" customWidth="1"/>
    <col min="242" max="242" width="12.57421875" style="195" customWidth="1"/>
    <col min="243" max="243" width="1.1484375" style="195" customWidth="1"/>
    <col min="244" max="244" width="95.421875" style="195" customWidth="1"/>
    <col min="245" max="251" width="12.57421875" style="195" customWidth="1"/>
    <col min="252" max="16384" width="11.421875" style="195" customWidth="1"/>
  </cols>
  <sheetData>
    <row r="1" spans="1:7" ht="12.75">
      <c r="A1" s="56"/>
      <c r="B1" s="57"/>
      <c r="C1" s="58"/>
      <c r="D1" s="59"/>
      <c r="E1" s="59"/>
      <c r="F1" s="59"/>
      <c r="G1" s="60"/>
    </row>
    <row r="2" spans="1:7" ht="25.5" customHeight="1">
      <c r="A2" s="355"/>
      <c r="B2" s="637" t="s">
        <v>156</v>
      </c>
      <c r="C2" s="637"/>
      <c r="D2" s="638"/>
      <c r="E2" s="638"/>
      <c r="F2" s="638"/>
      <c r="G2" s="61"/>
    </row>
    <row r="3" spans="1:7" ht="25.5" customHeight="1">
      <c r="A3" s="355"/>
      <c r="B3" s="637" t="s">
        <v>157</v>
      </c>
      <c r="C3" s="637"/>
      <c r="D3" s="639"/>
      <c r="E3" s="639"/>
      <c r="F3" s="639"/>
      <c r="G3" s="61"/>
    </row>
    <row r="4" spans="1:7" ht="12.75">
      <c r="A4" s="355"/>
      <c r="B4" s="62"/>
      <c r="C4" s="62"/>
      <c r="D4" s="62"/>
      <c r="E4" s="62"/>
      <c r="F4" s="62"/>
      <c r="G4" s="61"/>
    </row>
    <row r="5" spans="1:7" ht="12.75">
      <c r="A5" s="355"/>
      <c r="B5" s="63"/>
      <c r="C5" s="64"/>
      <c r="D5" s="65"/>
      <c r="E5" s="65"/>
      <c r="F5" s="65"/>
      <c r="G5" s="61"/>
    </row>
    <row r="6" spans="1:7" s="329" customFormat="1" ht="38.25" customHeight="1">
      <c r="A6" s="66"/>
      <c r="B6" s="635" t="s">
        <v>213</v>
      </c>
      <c r="C6" s="635"/>
      <c r="D6" s="635"/>
      <c r="E6" s="635"/>
      <c r="F6" s="635"/>
      <c r="G6" s="67"/>
    </row>
    <row r="7" spans="1:7" ht="18.75" customHeight="1">
      <c r="A7" s="355"/>
      <c r="B7" s="63"/>
      <c r="C7" s="68" t="s">
        <v>170</v>
      </c>
      <c r="D7" s="65"/>
      <c r="E7" s="65"/>
      <c r="F7" s="65"/>
      <c r="G7" s="61"/>
    </row>
    <row r="8" spans="1:7" s="330" customFormat="1" ht="12.75">
      <c r="A8" s="69"/>
      <c r="B8" s="70"/>
      <c r="C8" s="71"/>
      <c r="D8" s="72" t="str">
        <f>IF('Page de garde'!$D$4="","Réel N-2","Réel "&amp;('Page de garde'!$D$4-2))</f>
        <v>Réel N-2</v>
      </c>
      <c r="E8" s="72" t="str">
        <f>IF('Page de garde'!$D$4="","Réel N-1","Réel "&amp;('Page de garde'!$D$4-1))</f>
        <v>Réel N-1</v>
      </c>
      <c r="F8" s="73" t="str">
        <f>IF('Page de garde'!$D$4="","Exercice N","Exercice "&amp;('Page de garde'!$D$4))</f>
        <v>Exercice N</v>
      </c>
      <c r="G8" s="74"/>
    </row>
    <row r="9" spans="1:7" s="330" customFormat="1" ht="26.25">
      <c r="A9" s="69"/>
      <c r="B9" s="75"/>
      <c r="C9" s="76" t="s">
        <v>158</v>
      </c>
      <c r="D9" s="77" t="s">
        <v>138</v>
      </c>
      <c r="E9" s="77" t="s">
        <v>138</v>
      </c>
      <c r="F9" s="77" t="s">
        <v>138</v>
      </c>
      <c r="G9" s="74"/>
    </row>
    <row r="10" spans="1:7" s="331" customFormat="1" ht="12.75">
      <c r="A10" s="78"/>
      <c r="B10" s="79" t="s">
        <v>1</v>
      </c>
      <c r="C10" s="80"/>
      <c r="D10" s="81"/>
      <c r="E10" s="81"/>
      <c r="F10" s="81"/>
      <c r="G10" s="82"/>
    </row>
    <row r="11" spans="1:7" s="332" customFormat="1" ht="12.75">
      <c r="A11" s="83"/>
      <c r="B11" s="84">
        <v>60</v>
      </c>
      <c r="C11" s="85" t="s">
        <v>83</v>
      </c>
      <c r="D11" s="315"/>
      <c r="E11" s="315"/>
      <c r="F11" s="315"/>
      <c r="G11" s="86"/>
    </row>
    <row r="12" spans="1:7" s="332" customFormat="1" ht="12.75">
      <c r="A12" s="83"/>
      <c r="B12" s="84">
        <v>709</v>
      </c>
      <c r="C12" s="85" t="s">
        <v>3</v>
      </c>
      <c r="D12" s="315"/>
      <c r="E12" s="315"/>
      <c r="F12" s="315"/>
      <c r="G12" s="86"/>
    </row>
    <row r="13" spans="1:7" s="332" customFormat="1" ht="12.75">
      <c r="A13" s="83"/>
      <c r="B13" s="84">
        <v>713</v>
      </c>
      <c r="C13" s="85" t="s">
        <v>4</v>
      </c>
      <c r="D13" s="315"/>
      <c r="E13" s="315"/>
      <c r="F13" s="315"/>
      <c r="G13" s="86"/>
    </row>
    <row r="14" spans="1:7" s="332" customFormat="1" ht="12.75">
      <c r="A14" s="83"/>
      <c r="B14" s="84"/>
      <c r="C14" s="87"/>
      <c r="D14" s="88"/>
      <c r="E14" s="88"/>
      <c r="F14" s="88"/>
      <c r="G14" s="86"/>
    </row>
    <row r="15" spans="1:7" s="333" customFormat="1" ht="12.75">
      <c r="A15" s="83"/>
      <c r="B15" s="79" t="s">
        <v>5</v>
      </c>
      <c r="C15" s="87"/>
      <c r="D15" s="88"/>
      <c r="E15" s="88"/>
      <c r="F15" s="88"/>
      <c r="G15" s="86"/>
    </row>
    <row r="16" spans="1:7" s="334" customFormat="1" ht="12.75">
      <c r="A16" s="89"/>
      <c r="B16" s="84">
        <v>6111</v>
      </c>
      <c r="C16" s="85" t="s">
        <v>214</v>
      </c>
      <c r="D16" s="315"/>
      <c r="E16" s="315"/>
      <c r="F16" s="315"/>
      <c r="G16" s="90"/>
    </row>
    <row r="17" spans="1:7" s="335" customFormat="1" ht="12.75">
      <c r="A17" s="89"/>
      <c r="B17" s="84">
        <v>6112</v>
      </c>
      <c r="C17" s="85" t="s">
        <v>215</v>
      </c>
      <c r="D17" s="315"/>
      <c r="E17" s="315"/>
      <c r="F17" s="315"/>
      <c r="G17" s="90"/>
    </row>
    <row r="18" spans="1:7" s="335" customFormat="1" ht="12.75">
      <c r="A18" s="89"/>
      <c r="B18" s="84">
        <v>6118</v>
      </c>
      <c r="C18" s="85" t="s">
        <v>216</v>
      </c>
      <c r="D18" s="315"/>
      <c r="E18" s="315"/>
      <c r="F18" s="315"/>
      <c r="G18" s="90"/>
    </row>
    <row r="19" spans="1:7" s="333" customFormat="1" ht="12.75">
      <c r="A19" s="83"/>
      <c r="B19" s="91" t="s">
        <v>2</v>
      </c>
      <c r="C19" s="87" t="s">
        <v>2</v>
      </c>
      <c r="D19" s="88"/>
      <c r="E19" s="88"/>
      <c r="F19" s="88"/>
      <c r="G19" s="86"/>
    </row>
    <row r="20" spans="1:7" s="336" customFormat="1" ht="12.75">
      <c r="A20" s="92"/>
      <c r="B20" s="93" t="s">
        <v>9</v>
      </c>
      <c r="C20" s="94"/>
      <c r="D20" s="95"/>
      <c r="E20" s="95"/>
      <c r="F20" s="95"/>
      <c r="G20" s="96"/>
    </row>
    <row r="21" spans="1:7" s="337" customFormat="1" ht="12.75">
      <c r="A21" s="92"/>
      <c r="B21" s="97">
        <v>624</v>
      </c>
      <c r="C21" s="98" t="s">
        <v>84</v>
      </c>
      <c r="D21" s="318"/>
      <c r="E21" s="318"/>
      <c r="F21" s="318"/>
      <c r="G21" s="96"/>
    </row>
    <row r="22" spans="1:7" s="337" customFormat="1" ht="12.75">
      <c r="A22" s="92"/>
      <c r="B22" s="97">
        <v>625</v>
      </c>
      <c r="C22" s="98" t="s">
        <v>10</v>
      </c>
      <c r="D22" s="318"/>
      <c r="E22" s="318"/>
      <c r="F22" s="318"/>
      <c r="G22" s="96"/>
    </row>
    <row r="23" spans="1:7" s="337" customFormat="1" ht="12.75">
      <c r="A23" s="92"/>
      <c r="B23" s="97">
        <v>626</v>
      </c>
      <c r="C23" s="98" t="s">
        <v>11</v>
      </c>
      <c r="D23" s="318"/>
      <c r="E23" s="318"/>
      <c r="F23" s="318"/>
      <c r="G23" s="96"/>
    </row>
    <row r="24" spans="1:7" s="337" customFormat="1" ht="12.75">
      <c r="A24" s="92"/>
      <c r="B24" s="97">
        <v>628</v>
      </c>
      <c r="C24" s="98" t="s">
        <v>321</v>
      </c>
      <c r="D24" s="318"/>
      <c r="E24" s="318"/>
      <c r="F24" s="318"/>
      <c r="G24" s="96"/>
    </row>
    <row r="25" spans="1:7" s="337" customFormat="1" ht="12.75">
      <c r="A25" s="92"/>
      <c r="B25" s="97">
        <v>6281</v>
      </c>
      <c r="C25" s="479" t="s">
        <v>322</v>
      </c>
      <c r="D25" s="318"/>
      <c r="E25" s="318"/>
      <c r="F25" s="318"/>
      <c r="G25" s="96"/>
    </row>
    <row r="26" spans="1:7" s="337" customFormat="1" ht="12.75">
      <c r="A26" s="92"/>
      <c r="B26" s="97">
        <v>6282</v>
      </c>
      <c r="C26" s="479" t="s">
        <v>323</v>
      </c>
      <c r="D26" s="318"/>
      <c r="E26" s="318"/>
      <c r="F26" s="318"/>
      <c r="G26" s="96"/>
    </row>
    <row r="27" spans="1:7" s="337" customFormat="1" ht="12.75">
      <c r="A27" s="92"/>
      <c r="B27" s="97">
        <v>6283</v>
      </c>
      <c r="C27" s="479" t="s">
        <v>324</v>
      </c>
      <c r="D27" s="318"/>
      <c r="E27" s="318"/>
      <c r="F27" s="318"/>
      <c r="G27" s="96"/>
    </row>
    <row r="28" spans="1:7" s="337" customFormat="1" ht="12.75">
      <c r="A28" s="92"/>
      <c r="B28" s="97">
        <v>6284</v>
      </c>
      <c r="C28" s="479" t="s">
        <v>325</v>
      </c>
      <c r="D28" s="318"/>
      <c r="E28" s="318"/>
      <c r="F28" s="318"/>
      <c r="G28" s="96"/>
    </row>
    <row r="29" spans="1:7" s="329" customFormat="1" ht="13.5" thickBot="1">
      <c r="A29" s="66"/>
      <c r="B29" s="99"/>
      <c r="C29" s="100"/>
      <c r="D29" s="101"/>
      <c r="E29" s="101"/>
      <c r="F29" s="101"/>
      <c r="G29" s="102"/>
    </row>
    <row r="30" spans="1:7" s="337" customFormat="1" ht="14.25" thickBot="1" thickTop="1">
      <c r="A30" s="92"/>
      <c r="B30" s="103"/>
      <c r="C30" s="104" t="s">
        <v>12</v>
      </c>
      <c r="D30" s="105">
        <f>SUM(D11:D13,D16:D18,D21:D28)</f>
        <v>0</v>
      </c>
      <c r="E30" s="106">
        <f>SUM(E11:E13,E16:E18,E21:E28)</f>
        <v>0</v>
      </c>
      <c r="F30" s="107">
        <f>SUM(F11:F13,F16:F18,F21:F28)</f>
        <v>0</v>
      </c>
      <c r="G30" s="96"/>
    </row>
    <row r="31" spans="1:7" s="337" customFormat="1" ht="13.5" thickTop="1">
      <c r="A31" s="92"/>
      <c r="B31" s="103"/>
      <c r="C31" s="108"/>
      <c r="D31" s="109"/>
      <c r="E31" s="109"/>
      <c r="F31" s="109"/>
      <c r="G31" s="110"/>
    </row>
    <row r="32" spans="1:7" s="338" customFormat="1" ht="12.75">
      <c r="A32" s="111"/>
      <c r="B32" s="112"/>
      <c r="C32" s="417" t="s">
        <v>227</v>
      </c>
      <c r="D32" s="72" t="str">
        <f>IF('Page de garde'!$D$4="","Réel N-2","Réel "&amp;('Page de garde'!$D$4-2))</f>
        <v>Réel N-2</v>
      </c>
      <c r="E32" s="72" t="str">
        <f>IF('Page de garde'!$D$4="","Réel N-1","Réel "&amp;('Page de garde'!$D$4-1))</f>
        <v>Réel N-1</v>
      </c>
      <c r="F32" s="73" t="str">
        <f>IF('Page de garde'!$D$4="","Exercice N","Exercice "&amp;('Page de garde'!$D$4))</f>
        <v>Exercice N</v>
      </c>
      <c r="G32" s="113"/>
    </row>
    <row r="33" spans="1:7" s="339" customFormat="1" ht="26.25">
      <c r="A33" s="111"/>
      <c r="B33" s="114"/>
      <c r="C33" s="115"/>
      <c r="D33" s="77" t="s">
        <v>138</v>
      </c>
      <c r="E33" s="77" t="s">
        <v>138</v>
      </c>
      <c r="F33" s="77" t="s">
        <v>138</v>
      </c>
      <c r="G33" s="113"/>
    </row>
    <row r="34" spans="1:7" s="329" customFormat="1" ht="12.75">
      <c r="A34" s="66"/>
      <c r="B34" s="116"/>
      <c r="C34" s="117"/>
      <c r="D34" s="118"/>
      <c r="E34" s="118"/>
      <c r="F34" s="118"/>
      <c r="G34" s="67"/>
    </row>
    <row r="35" spans="1:7" s="329" customFormat="1" ht="12.75">
      <c r="A35" s="66"/>
      <c r="B35" s="116">
        <v>621</v>
      </c>
      <c r="C35" s="119" t="s">
        <v>13</v>
      </c>
      <c r="D35" s="317"/>
      <c r="E35" s="317"/>
      <c r="F35" s="317"/>
      <c r="G35" s="102"/>
    </row>
    <row r="36" spans="1:7" s="329" customFormat="1" ht="12.75">
      <c r="A36" s="66"/>
      <c r="B36" s="116">
        <v>622</v>
      </c>
      <c r="C36" s="119" t="s">
        <v>14</v>
      </c>
      <c r="D36" s="317"/>
      <c r="E36" s="317"/>
      <c r="F36" s="317"/>
      <c r="G36" s="102"/>
    </row>
    <row r="37" spans="1:7" s="329" customFormat="1" ht="26.25">
      <c r="A37" s="66"/>
      <c r="B37" s="116">
        <v>631</v>
      </c>
      <c r="C37" s="119" t="s">
        <v>15</v>
      </c>
      <c r="D37" s="317"/>
      <c r="E37" s="317"/>
      <c r="F37" s="317"/>
      <c r="G37" s="102"/>
    </row>
    <row r="38" spans="1:7" s="329" customFormat="1" ht="12.75">
      <c r="A38" s="66"/>
      <c r="B38" s="116">
        <v>633</v>
      </c>
      <c r="C38" s="119" t="s">
        <v>16</v>
      </c>
      <c r="D38" s="317"/>
      <c r="E38" s="317"/>
      <c r="F38" s="317"/>
      <c r="G38" s="102"/>
    </row>
    <row r="39" spans="1:7" s="329" customFormat="1" ht="12.75">
      <c r="A39" s="66"/>
      <c r="B39" s="116">
        <v>641</v>
      </c>
      <c r="C39" s="119" t="s">
        <v>17</v>
      </c>
      <c r="D39" s="317"/>
      <c r="E39" s="317"/>
      <c r="F39" s="317"/>
      <c r="G39" s="102"/>
    </row>
    <row r="40" spans="1:7" s="329" customFormat="1" ht="12.75">
      <c r="A40" s="66"/>
      <c r="B40" s="116">
        <v>642</v>
      </c>
      <c r="C40" s="119" t="s">
        <v>18</v>
      </c>
      <c r="D40" s="317"/>
      <c r="E40" s="317"/>
      <c r="F40" s="317"/>
      <c r="G40" s="102"/>
    </row>
    <row r="41" spans="1:7" s="329" customFormat="1" ht="12.75">
      <c r="A41" s="66"/>
      <c r="B41" s="116">
        <v>643</v>
      </c>
      <c r="C41" s="119" t="s">
        <v>19</v>
      </c>
      <c r="D41" s="317"/>
      <c r="E41" s="317"/>
      <c r="F41" s="317"/>
      <c r="G41" s="102"/>
    </row>
    <row r="42" spans="1:7" s="340" customFormat="1" ht="12.75">
      <c r="A42" s="120"/>
      <c r="B42" s="121">
        <v>645</v>
      </c>
      <c r="C42" s="119" t="s">
        <v>20</v>
      </c>
      <c r="D42" s="319"/>
      <c r="E42" s="319"/>
      <c r="F42" s="319"/>
      <c r="G42" s="122"/>
    </row>
    <row r="43" spans="1:7" s="340" customFormat="1" ht="12.75">
      <c r="A43" s="120"/>
      <c r="B43" s="121">
        <v>646</v>
      </c>
      <c r="C43" s="119" t="s">
        <v>21</v>
      </c>
      <c r="D43" s="319"/>
      <c r="E43" s="319"/>
      <c r="F43" s="319"/>
      <c r="G43" s="122"/>
    </row>
    <row r="44" spans="1:7" s="329" customFormat="1" ht="12.75">
      <c r="A44" s="66"/>
      <c r="B44" s="116">
        <v>647</v>
      </c>
      <c r="C44" s="119" t="s">
        <v>22</v>
      </c>
      <c r="D44" s="317"/>
      <c r="E44" s="317"/>
      <c r="F44" s="317"/>
      <c r="G44" s="102"/>
    </row>
    <row r="45" spans="1:7" s="329" customFormat="1" ht="12.75">
      <c r="A45" s="66"/>
      <c r="B45" s="116">
        <v>648</v>
      </c>
      <c r="C45" s="119" t="s">
        <v>23</v>
      </c>
      <c r="D45" s="317"/>
      <c r="E45" s="317"/>
      <c r="F45" s="317"/>
      <c r="G45" s="102"/>
    </row>
    <row r="46" spans="1:7" s="341" customFormat="1" ht="13.5" thickBot="1">
      <c r="A46" s="66"/>
      <c r="B46" s="99"/>
      <c r="C46" s="123"/>
      <c r="D46" s="124"/>
      <c r="E46" s="124"/>
      <c r="F46" s="124"/>
      <c r="G46" s="102"/>
    </row>
    <row r="47" spans="1:7" s="329" customFormat="1" ht="14.25" thickBot="1" thickTop="1">
      <c r="A47" s="66"/>
      <c r="B47" s="99"/>
      <c r="C47" s="104" t="s">
        <v>24</v>
      </c>
      <c r="D47" s="105">
        <f>SUM(D35:D45)</f>
        <v>0</v>
      </c>
      <c r="E47" s="106">
        <f>SUM(E35:E45)</f>
        <v>0</v>
      </c>
      <c r="F47" s="107">
        <f>SUM(F35:F45)</f>
        <v>0</v>
      </c>
      <c r="G47" s="102"/>
    </row>
    <row r="48" spans="1:7" s="341" customFormat="1" ht="13.5" thickTop="1">
      <c r="A48" s="66"/>
      <c r="B48" s="99"/>
      <c r="C48" s="100"/>
      <c r="D48" s="101"/>
      <c r="E48" s="101"/>
      <c r="F48" s="101"/>
      <c r="G48" s="67"/>
    </row>
    <row r="49" spans="1:7" s="329" customFormat="1" ht="12.75">
      <c r="A49" s="66"/>
      <c r="B49" s="99"/>
      <c r="C49" s="100"/>
      <c r="D49" s="101"/>
      <c r="E49" s="101"/>
      <c r="F49" s="101"/>
      <c r="G49" s="67"/>
    </row>
    <row r="50" spans="1:7" ht="12.75">
      <c r="A50" s="355"/>
      <c r="B50" s="62"/>
      <c r="C50" s="417" t="s">
        <v>228</v>
      </c>
      <c r="D50" s="72" t="str">
        <f>IF('Page de garde'!$D$4="","Réel N-2","Réel "&amp;('Page de garde'!$D$4-2))</f>
        <v>Réel N-2</v>
      </c>
      <c r="E50" s="72" t="str">
        <f>IF('Page de garde'!$D$4="","Réel N-1","Réel "&amp;('Page de garde'!$D$4-1))</f>
        <v>Réel N-1</v>
      </c>
      <c r="F50" s="73" t="str">
        <f>IF('Page de garde'!$D$4="","Exercice N","Exercice "&amp;('Page de garde'!$D$4))</f>
        <v>Exercice N</v>
      </c>
      <c r="G50" s="61"/>
    </row>
    <row r="51" spans="1:7" ht="26.25">
      <c r="A51" s="355"/>
      <c r="B51" s="62"/>
      <c r="C51" s="64"/>
      <c r="D51" s="77" t="s">
        <v>138</v>
      </c>
      <c r="E51" s="77" t="s">
        <v>138</v>
      </c>
      <c r="F51" s="77" t="s">
        <v>138</v>
      </c>
      <c r="G51" s="61"/>
    </row>
    <row r="52" spans="1:7" ht="12.75">
      <c r="A52" s="355"/>
      <c r="B52" s="62"/>
      <c r="C52" s="64"/>
      <c r="D52" s="125"/>
      <c r="E52" s="125"/>
      <c r="F52" s="125"/>
      <c r="G52" s="61"/>
    </row>
    <row r="53" spans="1:7" s="332" customFormat="1" ht="12.75">
      <c r="A53" s="83"/>
      <c r="B53" s="84">
        <v>612</v>
      </c>
      <c r="C53" s="85" t="s">
        <v>25</v>
      </c>
      <c r="D53" s="315"/>
      <c r="E53" s="315"/>
      <c r="F53" s="315"/>
      <c r="G53" s="86"/>
    </row>
    <row r="54" spans="1:7" s="332" customFormat="1" ht="12.75">
      <c r="A54" s="83"/>
      <c r="B54" s="84">
        <v>613</v>
      </c>
      <c r="C54" s="85" t="s">
        <v>85</v>
      </c>
      <c r="D54" s="315"/>
      <c r="E54" s="315"/>
      <c r="F54" s="315"/>
      <c r="G54" s="86"/>
    </row>
    <row r="55" spans="1:7" s="332" customFormat="1" ht="12.75">
      <c r="A55" s="83"/>
      <c r="B55" s="84">
        <v>614</v>
      </c>
      <c r="C55" s="85" t="s">
        <v>26</v>
      </c>
      <c r="D55" s="315"/>
      <c r="E55" s="315"/>
      <c r="F55" s="315"/>
      <c r="G55" s="86"/>
    </row>
    <row r="56" spans="1:7" s="332" customFormat="1" ht="12.75">
      <c r="A56" s="83"/>
      <c r="B56" s="84">
        <v>615</v>
      </c>
      <c r="C56" s="85" t="s">
        <v>86</v>
      </c>
      <c r="D56" s="315"/>
      <c r="E56" s="315"/>
      <c r="F56" s="315"/>
      <c r="G56" s="86"/>
    </row>
    <row r="57" spans="1:7" s="332" customFormat="1" ht="12.75">
      <c r="A57" s="83"/>
      <c r="B57" s="84">
        <v>616</v>
      </c>
      <c r="C57" s="85" t="s">
        <v>27</v>
      </c>
      <c r="D57" s="315"/>
      <c r="E57" s="315"/>
      <c r="F57" s="315"/>
      <c r="G57" s="86"/>
    </row>
    <row r="58" spans="1:7" s="332" customFormat="1" ht="12.75">
      <c r="A58" s="83"/>
      <c r="B58" s="84">
        <v>617</v>
      </c>
      <c r="C58" s="85" t="s">
        <v>28</v>
      </c>
      <c r="D58" s="315"/>
      <c r="E58" s="315"/>
      <c r="F58" s="315"/>
      <c r="G58" s="86"/>
    </row>
    <row r="59" spans="1:7" s="332" customFormat="1" ht="12.75">
      <c r="A59" s="83"/>
      <c r="B59" s="84">
        <v>618</v>
      </c>
      <c r="C59" s="85" t="s">
        <v>29</v>
      </c>
      <c r="D59" s="315"/>
      <c r="E59" s="315"/>
      <c r="F59" s="315"/>
      <c r="G59" s="86"/>
    </row>
    <row r="60" spans="1:7" s="337" customFormat="1" ht="12.75">
      <c r="A60" s="92"/>
      <c r="B60" s="97">
        <v>623</v>
      </c>
      <c r="C60" s="98" t="s">
        <v>30</v>
      </c>
      <c r="D60" s="318"/>
      <c r="E60" s="318"/>
      <c r="F60" s="318"/>
      <c r="G60" s="96"/>
    </row>
    <row r="61" spans="1:7" s="337" customFormat="1" ht="12.75">
      <c r="A61" s="92"/>
      <c r="B61" s="97">
        <v>627</v>
      </c>
      <c r="C61" s="98" t="s">
        <v>31</v>
      </c>
      <c r="D61" s="318"/>
      <c r="E61" s="318"/>
      <c r="F61" s="318"/>
      <c r="G61" s="96"/>
    </row>
    <row r="62" spans="1:7" s="332" customFormat="1" ht="12.75">
      <c r="A62" s="83"/>
      <c r="B62" s="126">
        <v>635</v>
      </c>
      <c r="C62" s="127" t="s">
        <v>310</v>
      </c>
      <c r="D62" s="315"/>
      <c r="E62" s="315"/>
      <c r="F62" s="315"/>
      <c r="G62" s="86"/>
    </row>
    <row r="63" spans="1:7" s="332" customFormat="1" ht="12.75">
      <c r="A63" s="83"/>
      <c r="B63" s="128">
        <v>637</v>
      </c>
      <c r="C63" s="127" t="s">
        <v>311</v>
      </c>
      <c r="D63" s="315"/>
      <c r="E63" s="315"/>
      <c r="F63" s="315"/>
      <c r="G63" s="86"/>
    </row>
    <row r="64" spans="1:7" s="332" customFormat="1" ht="12.75">
      <c r="A64" s="83"/>
      <c r="B64" s="128"/>
      <c r="C64" s="129"/>
      <c r="D64" s="88"/>
      <c r="E64" s="88"/>
      <c r="F64" s="88"/>
      <c r="G64" s="130"/>
    </row>
    <row r="65" spans="1:7" s="332" customFormat="1" ht="12.75">
      <c r="A65" s="83"/>
      <c r="B65" s="131" t="s">
        <v>32</v>
      </c>
      <c r="C65" s="129"/>
      <c r="D65" s="87"/>
      <c r="E65" s="87"/>
      <c r="F65" s="87"/>
      <c r="G65" s="130"/>
    </row>
    <row r="66" spans="1:7" s="332" customFormat="1" ht="26.25">
      <c r="A66" s="83"/>
      <c r="B66" s="132">
        <v>651</v>
      </c>
      <c r="C66" s="98" t="s">
        <v>33</v>
      </c>
      <c r="D66" s="318"/>
      <c r="E66" s="318"/>
      <c r="F66" s="318"/>
      <c r="G66" s="86"/>
    </row>
    <row r="67" spans="1:7" s="332" customFormat="1" ht="12.75">
      <c r="A67" s="83"/>
      <c r="B67" s="132">
        <v>653</v>
      </c>
      <c r="C67" s="98" t="s">
        <v>171</v>
      </c>
      <c r="D67" s="318"/>
      <c r="E67" s="318"/>
      <c r="F67" s="318"/>
      <c r="G67" s="86"/>
    </row>
    <row r="68" spans="1:7" s="332" customFormat="1" ht="12.75">
      <c r="A68" s="83"/>
      <c r="B68" s="97">
        <v>654</v>
      </c>
      <c r="C68" s="98" t="s">
        <v>34</v>
      </c>
      <c r="D68" s="318"/>
      <c r="E68" s="318"/>
      <c r="F68" s="318"/>
      <c r="G68" s="86"/>
    </row>
    <row r="69" spans="1:7" s="332" customFormat="1" ht="12.75">
      <c r="A69" s="83"/>
      <c r="B69" s="97">
        <v>655</v>
      </c>
      <c r="C69" s="98" t="s">
        <v>35</v>
      </c>
      <c r="D69" s="318"/>
      <c r="E69" s="318"/>
      <c r="F69" s="318"/>
      <c r="G69" s="86"/>
    </row>
    <row r="70" spans="1:7" s="332" customFormat="1" ht="12.75">
      <c r="A70" s="83"/>
      <c r="B70" s="97">
        <v>657</v>
      </c>
      <c r="C70" s="98" t="s">
        <v>36</v>
      </c>
      <c r="D70" s="318"/>
      <c r="E70" s="318"/>
      <c r="F70" s="318"/>
      <c r="G70" s="86"/>
    </row>
    <row r="71" spans="1:7" s="332" customFormat="1" ht="12.75">
      <c r="A71" s="83"/>
      <c r="B71" s="97">
        <v>658</v>
      </c>
      <c r="C71" s="98" t="s">
        <v>37</v>
      </c>
      <c r="D71" s="318"/>
      <c r="E71" s="318"/>
      <c r="F71" s="318"/>
      <c r="G71" s="86"/>
    </row>
    <row r="72" spans="1:7" s="332" customFormat="1" ht="12.75">
      <c r="A72" s="83"/>
      <c r="B72" s="97"/>
      <c r="C72" s="94"/>
      <c r="D72" s="133"/>
      <c r="E72" s="133"/>
      <c r="F72" s="133"/>
      <c r="G72" s="86"/>
    </row>
    <row r="73" spans="1:7" s="342" customFormat="1" ht="12.75">
      <c r="A73" s="134"/>
      <c r="B73" s="135" t="s">
        <v>38</v>
      </c>
      <c r="C73" s="136"/>
      <c r="D73" s="95"/>
      <c r="E73" s="95"/>
      <c r="F73" s="95"/>
      <c r="G73" s="137"/>
    </row>
    <row r="74" spans="1:7" s="343" customFormat="1" ht="12.75">
      <c r="A74" s="134"/>
      <c r="B74" s="138">
        <v>66</v>
      </c>
      <c r="C74" s="139" t="s">
        <v>39</v>
      </c>
      <c r="D74" s="320"/>
      <c r="E74" s="320"/>
      <c r="F74" s="320"/>
      <c r="G74" s="137"/>
    </row>
    <row r="75" spans="1:7" s="343" customFormat="1" ht="12.75">
      <c r="A75" s="134"/>
      <c r="B75" s="140"/>
      <c r="C75" s="141"/>
      <c r="D75" s="142"/>
      <c r="E75" s="142"/>
      <c r="F75" s="142"/>
      <c r="G75" s="137"/>
    </row>
    <row r="76" spans="1:7" s="342" customFormat="1" ht="12.75">
      <c r="A76" s="134"/>
      <c r="B76" s="135" t="s">
        <v>40</v>
      </c>
      <c r="C76" s="136"/>
      <c r="D76" s="142"/>
      <c r="E76" s="142"/>
      <c r="F76" s="142"/>
      <c r="G76" s="137"/>
    </row>
    <row r="77" spans="1:7" s="343" customFormat="1" ht="12.75">
      <c r="A77" s="134"/>
      <c r="B77" s="138">
        <v>671</v>
      </c>
      <c r="C77" s="139" t="s">
        <v>41</v>
      </c>
      <c r="D77" s="320"/>
      <c r="E77" s="320"/>
      <c r="F77" s="320"/>
      <c r="G77" s="137"/>
    </row>
    <row r="78" spans="1:7" s="343" customFormat="1" ht="12.75">
      <c r="A78" s="134"/>
      <c r="B78" s="138">
        <v>675</v>
      </c>
      <c r="C78" s="139" t="s">
        <v>42</v>
      </c>
      <c r="D78" s="320"/>
      <c r="E78" s="320"/>
      <c r="F78" s="320"/>
      <c r="G78" s="137"/>
    </row>
    <row r="79" spans="1:7" s="343" customFormat="1" ht="12.75">
      <c r="A79" s="134"/>
      <c r="B79" s="138">
        <v>678</v>
      </c>
      <c r="C79" s="139" t="s">
        <v>43</v>
      </c>
      <c r="D79" s="320"/>
      <c r="E79" s="320"/>
      <c r="F79" s="320"/>
      <c r="G79" s="137"/>
    </row>
    <row r="80" spans="1:7" s="343" customFormat="1" ht="12.75">
      <c r="A80" s="134"/>
      <c r="B80" s="140"/>
      <c r="C80" s="138"/>
      <c r="D80" s="142"/>
      <c r="E80" s="142"/>
      <c r="F80" s="142"/>
      <c r="G80" s="137"/>
    </row>
    <row r="81" spans="1:7" s="344" customFormat="1" ht="12.75">
      <c r="A81" s="144"/>
      <c r="B81" s="145" t="s">
        <v>44</v>
      </c>
      <c r="C81" s="146"/>
      <c r="D81" s="147"/>
      <c r="E81" s="147"/>
      <c r="F81" s="147"/>
      <c r="G81" s="148"/>
    </row>
    <row r="82" spans="1:7" s="343" customFormat="1" ht="12.75">
      <c r="A82" s="134"/>
      <c r="B82" s="138">
        <v>6811</v>
      </c>
      <c r="C82" s="139" t="s">
        <v>45</v>
      </c>
      <c r="D82" s="316"/>
      <c r="E82" s="316"/>
      <c r="F82" s="316"/>
      <c r="G82" s="137"/>
    </row>
    <row r="83" spans="1:7" s="343" customFormat="1" ht="12.75">
      <c r="A83" s="134"/>
      <c r="B83" s="138">
        <v>6812</v>
      </c>
      <c r="C83" s="139" t="s">
        <v>46</v>
      </c>
      <c r="D83" s="316"/>
      <c r="E83" s="316"/>
      <c r="F83" s="316"/>
      <c r="G83" s="137"/>
    </row>
    <row r="84" spans="1:7" s="343" customFormat="1" ht="12.75">
      <c r="A84" s="134"/>
      <c r="B84" s="138">
        <v>6815</v>
      </c>
      <c r="C84" s="139" t="s">
        <v>47</v>
      </c>
      <c r="D84" s="316"/>
      <c r="E84" s="316"/>
      <c r="F84" s="316"/>
      <c r="G84" s="137"/>
    </row>
    <row r="85" spans="1:7" s="342" customFormat="1" ht="12.75">
      <c r="A85" s="134"/>
      <c r="B85" s="149">
        <v>6816</v>
      </c>
      <c r="C85" s="139" t="s">
        <v>48</v>
      </c>
      <c r="D85" s="316"/>
      <c r="E85" s="316"/>
      <c r="F85" s="316"/>
      <c r="G85" s="137"/>
    </row>
    <row r="86" spans="1:7" s="342" customFormat="1" ht="12.75">
      <c r="A86" s="134"/>
      <c r="B86" s="149">
        <v>6817</v>
      </c>
      <c r="C86" s="139" t="s">
        <v>49</v>
      </c>
      <c r="D86" s="316"/>
      <c r="E86" s="316"/>
      <c r="F86" s="316"/>
      <c r="G86" s="137"/>
    </row>
    <row r="87" spans="1:7" s="343" customFormat="1" ht="12.75" customHeight="1">
      <c r="A87" s="134"/>
      <c r="B87" s="138">
        <v>686</v>
      </c>
      <c r="C87" s="139" t="s">
        <v>312</v>
      </c>
      <c r="D87" s="316"/>
      <c r="E87" s="316"/>
      <c r="F87" s="316"/>
      <c r="G87" s="137"/>
    </row>
    <row r="88" spans="1:7" s="343" customFormat="1" ht="26.25">
      <c r="A88" s="134"/>
      <c r="B88" s="138">
        <v>687</v>
      </c>
      <c r="C88" s="139" t="s">
        <v>50</v>
      </c>
      <c r="D88" s="418"/>
      <c r="E88" s="418"/>
      <c r="F88" s="418"/>
      <c r="G88" s="137"/>
    </row>
    <row r="89" spans="1:7" s="343" customFormat="1" ht="12.75">
      <c r="A89" s="134"/>
      <c r="B89" s="138">
        <v>689</v>
      </c>
      <c r="C89" s="150" t="s">
        <v>326</v>
      </c>
      <c r="D89" s="316"/>
      <c r="E89" s="316"/>
      <c r="F89" s="316"/>
      <c r="G89" s="137"/>
    </row>
    <row r="90" spans="1:7" s="343" customFormat="1" ht="26.25">
      <c r="A90" s="134"/>
      <c r="B90" s="480">
        <v>68921</v>
      </c>
      <c r="C90" s="481" t="s">
        <v>327</v>
      </c>
      <c r="D90" s="418"/>
      <c r="E90" s="418"/>
      <c r="F90" s="418"/>
      <c r="G90" s="137"/>
    </row>
    <row r="91" spans="1:7" s="343" customFormat="1" ht="26.25">
      <c r="A91" s="134"/>
      <c r="B91" s="480">
        <v>68922</v>
      </c>
      <c r="C91" s="481" t="s">
        <v>328</v>
      </c>
      <c r="D91" s="418"/>
      <c r="E91" s="418"/>
      <c r="F91" s="418"/>
      <c r="G91" s="137"/>
    </row>
    <row r="92" spans="1:7" s="343" customFormat="1" ht="13.5" thickBot="1">
      <c r="A92" s="134"/>
      <c r="B92" s="140"/>
      <c r="C92" s="138"/>
      <c r="D92" s="142"/>
      <c r="E92" s="142"/>
      <c r="F92" s="142"/>
      <c r="G92" s="137"/>
    </row>
    <row r="93" spans="1:7" s="343" customFormat="1" ht="14.25" thickBot="1" thickTop="1">
      <c r="A93" s="134"/>
      <c r="B93" s="140"/>
      <c r="C93" s="104" t="s">
        <v>51</v>
      </c>
      <c r="D93" s="105">
        <f>SUM(D53:D63,D66:D71,D74,D77:D79,D82:D91)</f>
        <v>0</v>
      </c>
      <c r="E93" s="106">
        <f>SUM(E53:E63,E66:E71,E74,E77:E79,E82:E91)</f>
        <v>0</v>
      </c>
      <c r="F93" s="107">
        <f>SUM(F53:F63,F66:F71,F74,F77:F79,F82:F91)</f>
        <v>0</v>
      </c>
      <c r="G93" s="137"/>
    </row>
    <row r="94" spans="1:7" s="345" customFormat="1" ht="13.5" thickTop="1">
      <c r="A94" s="151"/>
      <c r="B94" s="152"/>
      <c r="C94" s="136"/>
      <c r="D94" s="153"/>
      <c r="E94" s="153"/>
      <c r="F94" s="153"/>
      <c r="G94" s="148"/>
    </row>
    <row r="95" spans="1:7" s="346" customFormat="1" ht="13.5" thickBot="1">
      <c r="A95" s="355"/>
      <c r="B95" s="154"/>
      <c r="C95" s="62"/>
      <c r="D95" s="155"/>
      <c r="E95" s="156"/>
      <c r="F95" s="156"/>
      <c r="G95" s="356"/>
    </row>
    <row r="96" spans="1:7" s="343" customFormat="1" ht="14.25" thickBot="1" thickTop="1">
      <c r="A96" s="134"/>
      <c r="B96" s="140"/>
      <c r="C96" s="104" t="s">
        <v>111</v>
      </c>
      <c r="D96" s="105">
        <f>D30+D47+D93</f>
        <v>0</v>
      </c>
      <c r="E96" s="106">
        <f>E30+E47+E93</f>
        <v>0</v>
      </c>
      <c r="F96" s="107">
        <f>F30+F47+F93</f>
        <v>0</v>
      </c>
      <c r="G96" s="137"/>
    </row>
    <row r="97" spans="1:7" ht="14.25" thickBot="1" thickTop="1">
      <c r="A97" s="355"/>
      <c r="B97" s="158"/>
      <c r="C97" s="64"/>
      <c r="D97" s="156"/>
      <c r="E97" s="156"/>
      <c r="F97" s="156"/>
      <c r="G97" s="356"/>
    </row>
    <row r="98" spans="1:7" ht="14.25" thickBot="1" thickTop="1">
      <c r="A98" s="355"/>
      <c r="B98" s="158"/>
      <c r="C98" s="104" t="s">
        <v>80</v>
      </c>
      <c r="D98" s="105">
        <f>IF(D168&gt;D96,D168-D96,0)</f>
        <v>0</v>
      </c>
      <c r="E98" s="106">
        <f>IF(E168&gt;E96,E168-E96,0)</f>
        <v>0</v>
      </c>
      <c r="F98" s="107">
        <f>IF(F168&gt;F96,F168-F96,0)</f>
        <v>0</v>
      </c>
      <c r="G98" s="356"/>
    </row>
    <row r="99" spans="1:7" ht="14.25" thickBot="1" thickTop="1">
      <c r="A99" s="355"/>
      <c r="B99" s="158"/>
      <c r="C99" s="64"/>
      <c r="D99" s="62"/>
      <c r="E99" s="62"/>
      <c r="F99" s="62"/>
      <c r="G99" s="356"/>
    </row>
    <row r="100" spans="1:7" ht="27" thickBot="1" thickTop="1">
      <c r="A100" s="355"/>
      <c r="B100" s="158"/>
      <c r="C100" s="104" t="s">
        <v>122</v>
      </c>
      <c r="D100" s="105">
        <f>D96+D98</f>
        <v>0</v>
      </c>
      <c r="E100" s="106">
        <f>E96+E98</f>
        <v>0</v>
      </c>
      <c r="F100" s="107">
        <f>F96+F98</f>
        <v>0</v>
      </c>
      <c r="G100" s="356"/>
    </row>
    <row r="101" spans="1:7" ht="20.25" customHeight="1" thickTop="1">
      <c r="A101" s="355"/>
      <c r="B101" s="159"/>
      <c r="C101" s="160"/>
      <c r="D101" s="161"/>
      <c r="E101" s="161"/>
      <c r="F101" s="161"/>
      <c r="G101" s="61"/>
    </row>
    <row r="102" spans="1:7" ht="38.25" customHeight="1">
      <c r="A102" s="355"/>
      <c r="B102" s="635" t="s">
        <v>217</v>
      </c>
      <c r="C102" s="635"/>
      <c r="D102" s="635"/>
      <c r="E102" s="635"/>
      <c r="F102" s="635"/>
      <c r="G102" s="61"/>
    </row>
    <row r="103" spans="1:7" ht="19.5" customHeight="1">
      <c r="A103" s="355"/>
      <c r="B103" s="159"/>
      <c r="C103" s="68" t="s">
        <v>172</v>
      </c>
      <c r="D103" s="161"/>
      <c r="E103" s="161"/>
      <c r="F103" s="161"/>
      <c r="G103" s="61"/>
    </row>
    <row r="104" spans="1:7" ht="12.75">
      <c r="A104" s="355"/>
      <c r="B104" s="161"/>
      <c r="C104" s="162"/>
      <c r="D104" s="72" t="str">
        <f>IF('Page de garde'!$D$4="","Réel N-2","Réel "&amp;('Page de garde'!$D$4-2))</f>
        <v>Réel N-2</v>
      </c>
      <c r="E104" s="72" t="str">
        <f>IF('Page de garde'!$D$4="","Réel N-1","Réel "&amp;('Page de garde'!$D$4-1))</f>
        <v>Réel N-1</v>
      </c>
      <c r="F104" s="73" t="str">
        <f>IF('Page de garde'!$D$4="","Exercice N","Exercice "&amp;('Page de garde'!$D$4))</f>
        <v>Exercice N</v>
      </c>
      <c r="G104" s="61"/>
    </row>
    <row r="105" spans="1:7" ht="26.25">
      <c r="A105" s="355"/>
      <c r="B105" s="163"/>
      <c r="C105" s="162" t="s">
        <v>159</v>
      </c>
      <c r="D105" s="77" t="s">
        <v>138</v>
      </c>
      <c r="E105" s="77" t="s">
        <v>138</v>
      </c>
      <c r="F105" s="77" t="s">
        <v>138</v>
      </c>
      <c r="G105" s="61"/>
    </row>
    <row r="106" spans="1:7" ht="12.75">
      <c r="A106" s="355"/>
      <c r="B106" s="164"/>
      <c r="C106" s="165"/>
      <c r="D106" s="81"/>
      <c r="E106" s="81"/>
      <c r="F106" s="81"/>
      <c r="G106" s="61"/>
    </row>
    <row r="107" spans="1:7" ht="12.75">
      <c r="A107" s="355"/>
      <c r="B107" s="166">
        <v>731</v>
      </c>
      <c r="C107" s="143" t="s">
        <v>52</v>
      </c>
      <c r="D107" s="316"/>
      <c r="E107" s="316"/>
      <c r="F107" s="316"/>
      <c r="G107" s="356"/>
    </row>
    <row r="108" spans="1:7" ht="12.75">
      <c r="A108" s="355"/>
      <c r="B108" s="166">
        <v>732</v>
      </c>
      <c r="C108" s="143" t="s">
        <v>53</v>
      </c>
      <c r="D108" s="316"/>
      <c r="E108" s="316"/>
      <c r="F108" s="316"/>
      <c r="G108" s="356"/>
    </row>
    <row r="109" spans="1:7" ht="12.75">
      <c r="A109" s="355"/>
      <c r="B109" s="166">
        <v>733</v>
      </c>
      <c r="C109" s="143" t="s">
        <v>54</v>
      </c>
      <c r="D109" s="316"/>
      <c r="E109" s="316"/>
      <c r="F109" s="316"/>
      <c r="G109" s="356"/>
    </row>
    <row r="110" spans="1:7" ht="12.75">
      <c r="A110" s="355"/>
      <c r="B110" s="167">
        <v>734</v>
      </c>
      <c r="C110" s="143" t="s">
        <v>55</v>
      </c>
      <c r="D110" s="316"/>
      <c r="E110" s="316"/>
      <c r="F110" s="316"/>
      <c r="G110" s="356"/>
    </row>
    <row r="111" spans="1:7" ht="12.75">
      <c r="A111" s="482"/>
      <c r="B111" s="484">
        <v>7351</v>
      </c>
      <c r="C111" s="485" t="s">
        <v>329</v>
      </c>
      <c r="D111" s="316"/>
      <c r="E111" s="316"/>
      <c r="F111" s="316"/>
      <c r="G111" s="483"/>
    </row>
    <row r="112" spans="1:7" ht="12.75">
      <c r="A112" s="482"/>
      <c r="B112" s="484">
        <v>7352</v>
      </c>
      <c r="C112" s="485" t="s">
        <v>330</v>
      </c>
      <c r="D112" s="316"/>
      <c r="E112" s="316"/>
      <c r="F112" s="316"/>
      <c r="G112" s="483"/>
    </row>
    <row r="113" spans="1:7" ht="12.75">
      <c r="A113" s="482"/>
      <c r="B113" s="484">
        <v>7353</v>
      </c>
      <c r="C113" s="485" t="s">
        <v>331</v>
      </c>
      <c r="D113" s="316"/>
      <c r="E113" s="316"/>
      <c r="F113" s="316"/>
      <c r="G113" s="483"/>
    </row>
    <row r="114" spans="1:7" ht="12.75">
      <c r="A114" s="482"/>
      <c r="B114" s="484">
        <v>7358</v>
      </c>
      <c r="C114" s="485" t="s">
        <v>332</v>
      </c>
      <c r="D114" s="316"/>
      <c r="E114" s="316"/>
      <c r="F114" s="316"/>
      <c r="G114" s="483"/>
    </row>
    <row r="115" spans="1:7" ht="12.75">
      <c r="A115" s="355"/>
      <c r="B115" s="167">
        <v>738</v>
      </c>
      <c r="C115" s="143" t="s">
        <v>56</v>
      </c>
      <c r="D115" s="316"/>
      <c r="E115" s="316"/>
      <c r="F115" s="316"/>
      <c r="G115" s="356"/>
    </row>
    <row r="116" spans="1:7" s="346" customFormat="1" ht="13.5" thickBot="1">
      <c r="A116" s="355"/>
      <c r="B116" s="167"/>
      <c r="C116" s="168"/>
      <c r="D116" s="165"/>
      <c r="E116" s="165"/>
      <c r="F116" s="165"/>
      <c r="G116" s="356"/>
    </row>
    <row r="117" spans="1:7" ht="14.25" thickBot="1" thickTop="1">
      <c r="A117" s="355"/>
      <c r="B117" s="169"/>
      <c r="C117" s="104" t="s">
        <v>12</v>
      </c>
      <c r="D117" s="105">
        <f>SUM(D107:D115)</f>
        <v>0</v>
      </c>
      <c r="E117" s="106">
        <f>SUM(E107:E115)</f>
        <v>0</v>
      </c>
      <c r="F117" s="107">
        <f>SUM(F107:F115)</f>
        <v>0</v>
      </c>
      <c r="G117" s="356"/>
    </row>
    <row r="118" spans="1:7" ht="13.5" thickTop="1">
      <c r="A118" s="355"/>
      <c r="B118" s="169"/>
      <c r="C118" s="165"/>
      <c r="D118" s="170"/>
      <c r="E118" s="170"/>
      <c r="F118" s="170"/>
      <c r="G118" s="61"/>
    </row>
    <row r="119" spans="1:7" ht="12.75">
      <c r="A119" s="355"/>
      <c r="B119" s="159"/>
      <c r="C119" s="160"/>
      <c r="D119" s="161"/>
      <c r="E119" s="161"/>
      <c r="F119" s="161"/>
      <c r="G119" s="61"/>
    </row>
    <row r="120" spans="1:7" ht="12.75">
      <c r="A120" s="355"/>
      <c r="B120" s="159"/>
      <c r="C120" s="636" t="s">
        <v>160</v>
      </c>
      <c r="D120" s="72" t="str">
        <f>IF('Page de garde'!$D$4="","Réel N-2","Réel "&amp;('Page de garde'!$D$4-2))</f>
        <v>Réel N-2</v>
      </c>
      <c r="E120" s="72" t="str">
        <f>IF('Page de garde'!$D$4="","Réel N-1","Réel "&amp;('Page de garde'!$D$4-1))</f>
        <v>Réel N-1</v>
      </c>
      <c r="F120" s="73" t="str">
        <f>IF('Page de garde'!$D$4="","Exercice N","Exercice "&amp;('Page de garde'!$D$4))</f>
        <v>Exercice N</v>
      </c>
      <c r="G120" s="61"/>
    </row>
    <row r="121" spans="1:7" ht="26.25">
      <c r="A121" s="355"/>
      <c r="B121" s="159"/>
      <c r="C121" s="636"/>
      <c r="D121" s="77" t="s">
        <v>138</v>
      </c>
      <c r="E121" s="77" t="s">
        <v>138</v>
      </c>
      <c r="F121" s="77" t="s">
        <v>138</v>
      </c>
      <c r="G121" s="61"/>
    </row>
    <row r="122" spans="1:7" ht="12.75">
      <c r="A122" s="355"/>
      <c r="B122" s="164"/>
      <c r="C122" s="165"/>
      <c r="D122" s="81"/>
      <c r="E122" s="81"/>
      <c r="F122" s="81"/>
      <c r="G122" s="61"/>
    </row>
    <row r="123" spans="1:7" ht="12.75">
      <c r="A123" s="355"/>
      <c r="B123" s="171">
        <v>70</v>
      </c>
      <c r="C123" s="172" t="s">
        <v>82</v>
      </c>
      <c r="D123" s="316"/>
      <c r="E123" s="316"/>
      <c r="F123" s="316"/>
      <c r="G123" s="356"/>
    </row>
    <row r="124" spans="1:7" ht="12.75">
      <c r="A124" s="355"/>
      <c r="B124" s="171">
        <v>71</v>
      </c>
      <c r="C124" s="172" t="s">
        <v>57</v>
      </c>
      <c r="D124" s="316"/>
      <c r="E124" s="316"/>
      <c r="F124" s="316"/>
      <c r="G124" s="356"/>
    </row>
    <row r="125" spans="1:7" ht="12.75">
      <c r="A125" s="355"/>
      <c r="B125" s="171">
        <v>72</v>
      </c>
      <c r="C125" s="172" t="s">
        <v>58</v>
      </c>
      <c r="D125" s="316"/>
      <c r="E125" s="316"/>
      <c r="F125" s="316"/>
      <c r="G125" s="356"/>
    </row>
    <row r="126" spans="1:7" ht="12.75">
      <c r="A126" s="355"/>
      <c r="B126" s="173">
        <v>74</v>
      </c>
      <c r="C126" s="172" t="s">
        <v>59</v>
      </c>
      <c r="D126" s="316"/>
      <c r="E126" s="316"/>
      <c r="F126" s="316"/>
      <c r="G126" s="356"/>
    </row>
    <row r="127" spans="1:7" ht="12.75">
      <c r="A127" s="355"/>
      <c r="B127" s="171">
        <v>75</v>
      </c>
      <c r="C127" s="172" t="s">
        <v>60</v>
      </c>
      <c r="D127" s="316"/>
      <c r="E127" s="316"/>
      <c r="F127" s="316"/>
      <c r="G127" s="356"/>
    </row>
    <row r="128" spans="1:7" ht="12.75">
      <c r="A128" s="355"/>
      <c r="B128" s="171">
        <v>603</v>
      </c>
      <c r="C128" s="172" t="s">
        <v>61</v>
      </c>
      <c r="D128" s="316"/>
      <c r="E128" s="316"/>
      <c r="F128" s="316"/>
      <c r="G128" s="356"/>
    </row>
    <row r="129" spans="1:7" ht="12.75">
      <c r="A129" s="355"/>
      <c r="B129" s="171">
        <v>609</v>
      </c>
      <c r="C129" s="172" t="s">
        <v>62</v>
      </c>
      <c r="D129" s="316"/>
      <c r="E129" s="316"/>
      <c r="F129" s="316"/>
      <c r="G129" s="356"/>
    </row>
    <row r="130" spans="1:7" ht="12.75">
      <c r="A130" s="355"/>
      <c r="B130" s="171">
        <v>619</v>
      </c>
      <c r="C130" s="172" t="s">
        <v>63</v>
      </c>
      <c r="D130" s="316"/>
      <c r="E130" s="316"/>
      <c r="F130" s="316"/>
      <c r="G130" s="356"/>
    </row>
    <row r="131" spans="1:7" ht="12.75">
      <c r="A131" s="355"/>
      <c r="B131" s="171">
        <v>629</v>
      </c>
      <c r="C131" s="172" t="s">
        <v>313</v>
      </c>
      <c r="D131" s="316"/>
      <c r="E131" s="316"/>
      <c r="F131" s="316"/>
      <c r="G131" s="356"/>
    </row>
    <row r="132" spans="1:7" ht="12.75">
      <c r="A132" s="355"/>
      <c r="B132" s="171">
        <v>6419</v>
      </c>
      <c r="C132" s="172" t="s">
        <v>64</v>
      </c>
      <c r="D132" s="316"/>
      <c r="E132" s="316"/>
      <c r="F132" s="316"/>
      <c r="G132" s="356"/>
    </row>
    <row r="133" spans="1:7" ht="12.75">
      <c r="A133" s="355"/>
      <c r="B133" s="171">
        <v>6429</v>
      </c>
      <c r="C133" s="172" t="s">
        <v>195</v>
      </c>
      <c r="D133" s="316"/>
      <c r="E133" s="316"/>
      <c r="F133" s="316"/>
      <c r="G133" s="356"/>
    </row>
    <row r="134" spans="1:7" ht="12.75">
      <c r="A134" s="355"/>
      <c r="B134" s="171">
        <v>6439</v>
      </c>
      <c r="C134" s="172" t="s">
        <v>66</v>
      </c>
      <c r="D134" s="316"/>
      <c r="E134" s="316"/>
      <c r="F134" s="316"/>
      <c r="G134" s="356"/>
    </row>
    <row r="135" spans="1:7" ht="26.25">
      <c r="A135" s="355"/>
      <c r="B135" s="171" t="s">
        <v>79</v>
      </c>
      <c r="C135" s="172" t="s">
        <v>67</v>
      </c>
      <c r="D135" s="418"/>
      <c r="E135" s="418"/>
      <c r="F135" s="418"/>
      <c r="G135" s="356"/>
    </row>
    <row r="136" spans="1:7" ht="12.75">
      <c r="A136" s="355"/>
      <c r="B136" s="171">
        <v>6489</v>
      </c>
      <c r="C136" s="172" t="s">
        <v>68</v>
      </c>
      <c r="D136" s="316"/>
      <c r="E136" s="316"/>
      <c r="F136" s="316"/>
      <c r="G136" s="356"/>
    </row>
    <row r="137" spans="1:7" ht="12.75">
      <c r="A137" s="355"/>
      <c r="B137" s="171">
        <v>6611</v>
      </c>
      <c r="C137" s="172" t="s">
        <v>69</v>
      </c>
      <c r="D137" s="316"/>
      <c r="E137" s="316"/>
      <c r="F137" s="316"/>
      <c r="G137" s="356"/>
    </row>
    <row r="138" spans="1:7" s="346" customFormat="1" ht="13.5" thickBot="1">
      <c r="A138" s="355"/>
      <c r="B138" s="171"/>
      <c r="C138" s="174"/>
      <c r="D138" s="175"/>
      <c r="E138" s="175"/>
      <c r="F138" s="175"/>
      <c r="G138" s="356"/>
    </row>
    <row r="139" spans="1:7" ht="14.25" thickBot="1" thickTop="1">
      <c r="A139" s="355"/>
      <c r="B139" s="169"/>
      <c r="C139" s="104" t="s">
        <v>24</v>
      </c>
      <c r="D139" s="105">
        <f>SUM(D123:D137)</f>
        <v>0</v>
      </c>
      <c r="E139" s="106">
        <f>SUM(E123:E137)</f>
        <v>0</v>
      </c>
      <c r="F139" s="107">
        <f>SUM(F123:F137)</f>
        <v>0</v>
      </c>
      <c r="G139" s="356"/>
    </row>
    <row r="140" spans="1:7" s="346" customFormat="1" ht="13.5" thickTop="1">
      <c r="A140" s="355"/>
      <c r="B140" s="169"/>
      <c r="C140" s="165"/>
      <c r="D140" s="170"/>
      <c r="E140" s="170"/>
      <c r="F140" s="170"/>
      <c r="G140" s="61"/>
    </row>
    <row r="141" spans="1:7" s="346" customFormat="1" ht="12.75">
      <c r="A141" s="355"/>
      <c r="B141" s="169"/>
      <c r="C141" s="165"/>
      <c r="D141" s="170"/>
      <c r="E141" s="170"/>
      <c r="F141" s="170"/>
      <c r="G141" s="61"/>
    </row>
    <row r="142" spans="1:7" ht="26.25">
      <c r="A142" s="355"/>
      <c r="B142" s="159"/>
      <c r="C142" s="176" t="s">
        <v>314</v>
      </c>
      <c r="D142" s="72" t="str">
        <f>IF('Page de garde'!$D$4="","Réel N-2","Réel "&amp;('Page de garde'!$D$4-2))</f>
        <v>Réel N-2</v>
      </c>
      <c r="E142" s="72" t="str">
        <f>IF('Page de garde'!$D$4="","Réel N-1","Réel "&amp;('Page de garde'!$D$4-1))</f>
        <v>Réel N-1</v>
      </c>
      <c r="F142" s="73" t="str">
        <f>IF('Page de garde'!$D$4="","Exercice N","Exercice "&amp;('Page de garde'!$D$4))</f>
        <v>Exercice N</v>
      </c>
      <c r="G142" s="61"/>
    </row>
    <row r="143" spans="1:7" ht="26.25">
      <c r="A143" s="355"/>
      <c r="B143" s="159"/>
      <c r="C143" s="160"/>
      <c r="D143" s="77" t="s">
        <v>138</v>
      </c>
      <c r="E143" s="77" t="s">
        <v>138</v>
      </c>
      <c r="F143" s="77" t="s">
        <v>138</v>
      </c>
      <c r="G143" s="61"/>
    </row>
    <row r="144" spans="1:7" ht="12.75">
      <c r="A144" s="355"/>
      <c r="B144" s="159"/>
      <c r="C144" s="168"/>
      <c r="D144" s="81"/>
      <c r="E144" s="81"/>
      <c r="F144" s="81"/>
      <c r="G144" s="61"/>
    </row>
    <row r="145" spans="1:7" ht="12.75">
      <c r="A145" s="355"/>
      <c r="B145" s="173">
        <v>76</v>
      </c>
      <c r="C145" s="172" t="s">
        <v>70</v>
      </c>
      <c r="D145" s="316"/>
      <c r="E145" s="316"/>
      <c r="F145" s="316"/>
      <c r="G145" s="356"/>
    </row>
    <row r="146" spans="1:7" ht="12.75">
      <c r="A146" s="355"/>
      <c r="B146" s="173"/>
      <c r="C146" s="174"/>
      <c r="D146" s="175"/>
      <c r="E146" s="175"/>
      <c r="F146" s="175"/>
      <c r="G146" s="356"/>
    </row>
    <row r="147" spans="1:7" ht="12.75">
      <c r="A147" s="355"/>
      <c r="B147" s="177" t="s">
        <v>71</v>
      </c>
      <c r="C147" s="178"/>
      <c r="D147" s="179"/>
      <c r="E147" s="179"/>
      <c r="F147" s="179"/>
      <c r="G147" s="356"/>
    </row>
    <row r="148" spans="1:7" ht="12.75">
      <c r="A148" s="355"/>
      <c r="B148" s="180">
        <v>771</v>
      </c>
      <c r="C148" s="181" t="s">
        <v>72</v>
      </c>
      <c r="D148" s="316"/>
      <c r="E148" s="316"/>
      <c r="F148" s="316"/>
      <c r="G148" s="356"/>
    </row>
    <row r="149" spans="1:7" ht="12.75">
      <c r="A149" s="355"/>
      <c r="B149" s="180">
        <v>775</v>
      </c>
      <c r="C149" s="181" t="s">
        <v>73</v>
      </c>
      <c r="D149" s="316"/>
      <c r="E149" s="316"/>
      <c r="F149" s="316"/>
      <c r="G149" s="356"/>
    </row>
    <row r="150" spans="1:7" ht="12.75">
      <c r="A150" s="355"/>
      <c r="B150" s="180">
        <v>777</v>
      </c>
      <c r="C150" s="181" t="s">
        <v>74</v>
      </c>
      <c r="D150" s="316"/>
      <c r="E150" s="316"/>
      <c r="F150" s="316"/>
      <c r="G150" s="356"/>
    </row>
    <row r="151" spans="1:7" ht="12.75">
      <c r="A151" s="355"/>
      <c r="B151" s="180">
        <v>778</v>
      </c>
      <c r="C151" s="181" t="s">
        <v>174</v>
      </c>
      <c r="D151" s="316"/>
      <c r="E151" s="316"/>
      <c r="F151" s="316"/>
      <c r="G151" s="356"/>
    </row>
    <row r="152" spans="1:7" ht="12.75">
      <c r="A152" s="355"/>
      <c r="B152" s="180">
        <v>7781</v>
      </c>
      <c r="C152" s="181" t="s">
        <v>173</v>
      </c>
      <c r="D152" s="316"/>
      <c r="E152" s="316"/>
      <c r="F152" s="316"/>
      <c r="G152" s="356"/>
    </row>
    <row r="153" spans="1:7" ht="12.75">
      <c r="A153" s="355"/>
      <c r="B153" s="182"/>
      <c r="C153" s="183"/>
      <c r="D153" s="184"/>
      <c r="E153" s="184"/>
      <c r="F153" s="184"/>
      <c r="G153" s="356"/>
    </row>
    <row r="154" spans="1:7" ht="12.75">
      <c r="A154" s="355"/>
      <c r="B154" s="177" t="s">
        <v>75</v>
      </c>
      <c r="C154" s="185"/>
      <c r="D154" s="179"/>
      <c r="E154" s="179"/>
      <c r="F154" s="179"/>
      <c r="G154" s="356"/>
    </row>
    <row r="155" spans="1:7" ht="12.75">
      <c r="A155" s="355"/>
      <c r="B155" s="180">
        <v>7811</v>
      </c>
      <c r="C155" s="143" t="s">
        <v>126</v>
      </c>
      <c r="D155" s="316"/>
      <c r="E155" s="316"/>
      <c r="F155" s="316"/>
      <c r="G155" s="356"/>
    </row>
    <row r="156" spans="1:7" ht="12.75">
      <c r="A156" s="355"/>
      <c r="B156" s="180">
        <v>7815</v>
      </c>
      <c r="C156" s="143" t="s">
        <v>125</v>
      </c>
      <c r="D156" s="316"/>
      <c r="E156" s="316"/>
      <c r="F156" s="316"/>
      <c r="G156" s="356"/>
    </row>
    <row r="157" spans="1:7" ht="12.75">
      <c r="A157" s="355"/>
      <c r="B157" s="180">
        <v>7816</v>
      </c>
      <c r="C157" s="143" t="s">
        <v>124</v>
      </c>
      <c r="D157" s="316"/>
      <c r="E157" s="316"/>
      <c r="F157" s="316"/>
      <c r="G157" s="356"/>
    </row>
    <row r="158" spans="1:7" ht="12.75">
      <c r="A158" s="355"/>
      <c r="B158" s="180">
        <v>7817</v>
      </c>
      <c r="C158" s="143" t="s">
        <v>123</v>
      </c>
      <c r="D158" s="316"/>
      <c r="E158" s="316"/>
      <c r="F158" s="316"/>
      <c r="G158" s="356"/>
    </row>
    <row r="159" spans="1:7" ht="12.75">
      <c r="A159" s="355"/>
      <c r="B159" s="180">
        <v>786</v>
      </c>
      <c r="C159" s="143" t="s">
        <v>76</v>
      </c>
      <c r="D159" s="316"/>
      <c r="E159" s="316"/>
      <c r="F159" s="316"/>
      <c r="G159" s="356"/>
    </row>
    <row r="160" spans="1:7" ht="26.25">
      <c r="A160" s="355"/>
      <c r="B160" s="180">
        <v>787</v>
      </c>
      <c r="C160" s="143" t="s">
        <v>77</v>
      </c>
      <c r="D160" s="418"/>
      <c r="E160" s="418"/>
      <c r="F160" s="418"/>
      <c r="G160" s="356"/>
    </row>
    <row r="161" spans="1:7" ht="12.75">
      <c r="A161" s="355"/>
      <c r="B161" s="180">
        <v>789</v>
      </c>
      <c r="C161" s="486" t="s">
        <v>333</v>
      </c>
      <c r="D161" s="418"/>
      <c r="E161" s="418"/>
      <c r="F161" s="418"/>
      <c r="G161" s="356"/>
    </row>
    <row r="162" spans="1:7" ht="26.25">
      <c r="A162" s="355"/>
      <c r="B162" s="180">
        <v>78921</v>
      </c>
      <c r="C162" s="486" t="s">
        <v>334</v>
      </c>
      <c r="D162" s="418"/>
      <c r="E162" s="418"/>
      <c r="F162" s="418"/>
      <c r="G162" s="356"/>
    </row>
    <row r="163" spans="1:7" ht="26.25">
      <c r="A163" s="355"/>
      <c r="B163" s="180">
        <v>78922</v>
      </c>
      <c r="C163" s="486" t="s">
        <v>335</v>
      </c>
      <c r="D163" s="418"/>
      <c r="E163" s="418"/>
      <c r="F163" s="418"/>
      <c r="G163" s="356"/>
    </row>
    <row r="164" spans="1:7" ht="12.75">
      <c r="A164" s="355"/>
      <c r="B164" s="180">
        <v>79</v>
      </c>
      <c r="C164" s="181" t="s">
        <v>78</v>
      </c>
      <c r="D164" s="316"/>
      <c r="E164" s="316"/>
      <c r="F164" s="316"/>
      <c r="G164" s="356"/>
    </row>
    <row r="165" spans="1:7" ht="13.5" thickBot="1">
      <c r="A165" s="355"/>
      <c r="B165" s="182"/>
      <c r="C165" s="183"/>
      <c r="D165" s="183"/>
      <c r="E165" s="183"/>
      <c r="F165" s="183"/>
      <c r="G165" s="356"/>
    </row>
    <row r="166" spans="1:7" ht="14.25" thickBot="1" thickTop="1">
      <c r="A166" s="355"/>
      <c r="B166" s="186"/>
      <c r="C166" s="104" t="s">
        <v>51</v>
      </c>
      <c r="D166" s="105">
        <f>SUM(D145,D148:D152,D155:D164)</f>
        <v>0</v>
      </c>
      <c r="E166" s="106">
        <f>SUM(E145,E148:E152,E155:E164)</f>
        <v>0</v>
      </c>
      <c r="F166" s="107">
        <f>SUM(F145,F148:F152,F155:F164)</f>
        <v>0</v>
      </c>
      <c r="G166" s="356"/>
    </row>
    <row r="167" spans="1:7" ht="14.25" thickBot="1" thickTop="1">
      <c r="A167" s="355"/>
      <c r="B167" s="182"/>
      <c r="C167" s="187"/>
      <c r="D167" s="183"/>
      <c r="E167" s="183"/>
      <c r="F167" s="183"/>
      <c r="G167" s="356"/>
    </row>
    <row r="168" spans="1:7" s="347" customFormat="1" ht="14.25" thickBot="1" thickTop="1">
      <c r="A168" s="188"/>
      <c r="B168" s="182"/>
      <c r="C168" s="104" t="s">
        <v>112</v>
      </c>
      <c r="D168" s="105">
        <f>D117+D139+D166</f>
        <v>0</v>
      </c>
      <c r="E168" s="106">
        <f>E117+E139+E166</f>
        <v>0</v>
      </c>
      <c r="F168" s="107">
        <f>F117+F139+F166</f>
        <v>0</v>
      </c>
      <c r="G168" s="189"/>
    </row>
    <row r="169" spans="1:7" ht="14.25" thickBot="1" thickTop="1">
      <c r="A169" s="355"/>
      <c r="B169" s="180"/>
      <c r="C169" s="183"/>
      <c r="D169" s="183"/>
      <c r="E169" s="183"/>
      <c r="F169" s="183"/>
      <c r="G169" s="356"/>
    </row>
    <row r="170" spans="1:7" ht="14.25" thickBot="1" thickTop="1">
      <c r="A170" s="355"/>
      <c r="B170" s="158"/>
      <c r="C170" s="104" t="s">
        <v>81</v>
      </c>
      <c r="D170" s="105">
        <f>IF(D168&gt;D96,0,-D168+D96)</f>
        <v>0</v>
      </c>
      <c r="E170" s="106">
        <f>IF(E168&gt;E96,0,-E168+E96)</f>
        <v>0</v>
      </c>
      <c r="F170" s="107">
        <f>IF(F168&gt;F96,0,-F168+F96)</f>
        <v>0</v>
      </c>
      <c r="G170" s="356"/>
    </row>
    <row r="171" spans="1:7" ht="14.25" thickBot="1" thickTop="1">
      <c r="A171" s="355"/>
      <c r="B171" s="158"/>
      <c r="C171" s="64"/>
      <c r="D171" s="62"/>
      <c r="E171" s="62"/>
      <c r="F171" s="62"/>
      <c r="G171" s="356"/>
    </row>
    <row r="172" spans="1:7" ht="27" thickBot="1" thickTop="1">
      <c r="A172" s="355"/>
      <c r="B172" s="158"/>
      <c r="C172" s="104" t="s">
        <v>122</v>
      </c>
      <c r="D172" s="105">
        <f>D168+D170</f>
        <v>0</v>
      </c>
      <c r="E172" s="106">
        <f>E168+E170</f>
        <v>0</v>
      </c>
      <c r="F172" s="107">
        <f>F168+F170</f>
        <v>0</v>
      </c>
      <c r="G172" s="356"/>
    </row>
    <row r="173" spans="1:7" ht="14.25" thickBot="1" thickTop="1">
      <c r="A173" s="355"/>
      <c r="B173" s="62"/>
      <c r="C173" s="62"/>
      <c r="D173" s="62"/>
      <c r="E173" s="62"/>
      <c r="F173" s="62"/>
      <c r="G173" s="356"/>
    </row>
    <row r="174" spans="1:7" ht="13.5" thickTop="1">
      <c r="A174" s="355"/>
      <c r="B174" s="158"/>
      <c r="C174" s="384" t="s">
        <v>196</v>
      </c>
      <c r="D174" s="321"/>
      <c r="E174" s="321"/>
      <c r="F174" s="322"/>
      <c r="G174" s="356"/>
    </row>
    <row r="175" spans="1:7" ht="13.5" thickBot="1">
      <c r="A175" s="355"/>
      <c r="B175" s="158"/>
      <c r="C175" s="385" t="s">
        <v>197</v>
      </c>
      <c r="D175" s="323"/>
      <c r="E175" s="323"/>
      <c r="F175" s="324"/>
      <c r="G175" s="356"/>
    </row>
    <row r="176" spans="1:7" ht="14.25" thickBot="1" thickTop="1">
      <c r="A176" s="190"/>
      <c r="B176" s="191"/>
      <c r="C176" s="192"/>
      <c r="D176" s="193"/>
      <c r="E176" s="193"/>
      <c r="F176" s="193"/>
      <c r="G176" s="194"/>
    </row>
  </sheetData>
  <sheetProtection password="EAD6" sheet="1" objects="1" scenarios="1"/>
  <mergeCells count="7">
    <mergeCell ref="B6:F6"/>
    <mergeCell ref="B102:F102"/>
    <mergeCell ref="C120:C121"/>
    <mergeCell ref="B2:C2"/>
    <mergeCell ref="B3:C3"/>
    <mergeCell ref="D2:F2"/>
    <mergeCell ref="D3:F3"/>
  </mergeCells>
  <dataValidations count="2">
    <dataValidation type="decimal" operator="greaterThanOrEqual" allowBlank="1" showInputMessage="1" showErrorMessage="1" error="Veuillez saisir un nombre." sqref="D170:F170 D98:F98">
      <formula1>0</formula1>
    </dataValidation>
    <dataValidation type="decimal" allowBlank="1" showInputMessage="1" showErrorMessage="1" error="Veuillez saisir un nombre." sqref="D11:F28 D35:F45 D174:F175 D53:F91 D123:F137 D145:F145 D148:F152 D155:F164 D107:F115">
      <formula1>-10000000000000000</formula1>
      <formula2>100000000000000000</formula2>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99" r:id="rId2"/>
  <headerFooter>
    <oddFooter>&amp;R&amp;"Arial,Normal"&amp;8&amp;F&amp;A</oddFooter>
  </headerFooter>
  <rowBreaks count="3" manualBreakCount="3">
    <brk id="48" max="255" man="1"/>
    <brk id="101" max="255" man="1"/>
    <brk id="140" max="255" man="1"/>
  </rowBreaks>
  <drawing r:id="rId1"/>
</worksheet>
</file>

<file path=xl/worksheets/sheet11.xml><?xml version="1.0" encoding="utf-8"?>
<worksheet xmlns="http://schemas.openxmlformats.org/spreadsheetml/2006/main" xmlns:r="http://schemas.openxmlformats.org/officeDocument/2006/relationships">
  <sheetPr codeName="Feuil12"/>
  <dimension ref="A1:G176"/>
  <sheetViews>
    <sheetView zoomScalePageLayoutView="0" workbookViewId="0" topLeftCell="A97">
      <selection activeCell="C118" sqref="C118"/>
    </sheetView>
  </sheetViews>
  <sheetFormatPr defaultColWidth="11.421875" defaultRowHeight="15"/>
  <cols>
    <col min="1" max="1" width="2.7109375" style="195" customWidth="1"/>
    <col min="2" max="2" width="6.28125" style="348" customWidth="1"/>
    <col min="3" max="3" width="70.28125" style="349" customWidth="1"/>
    <col min="4" max="6" width="20.7109375" style="195" customWidth="1"/>
    <col min="7" max="7" width="2.7109375" style="195" customWidth="1"/>
    <col min="8" max="241" width="11.421875" style="195" customWidth="1"/>
    <col min="242" max="242" width="12.57421875" style="195" customWidth="1"/>
    <col min="243" max="243" width="1.1484375" style="195" customWidth="1"/>
    <col min="244" max="244" width="95.421875" style="195" customWidth="1"/>
    <col min="245" max="251" width="12.57421875" style="195" customWidth="1"/>
    <col min="252" max="16384" width="11.421875" style="195" customWidth="1"/>
  </cols>
  <sheetData>
    <row r="1" spans="1:7" ht="12.75">
      <c r="A1" s="56"/>
      <c r="B1" s="57"/>
      <c r="C1" s="58"/>
      <c r="D1" s="59"/>
      <c r="E1" s="59"/>
      <c r="F1" s="59"/>
      <c r="G1" s="60"/>
    </row>
    <row r="2" spans="1:7" ht="25.5" customHeight="1">
      <c r="A2" s="355"/>
      <c r="B2" s="637" t="s">
        <v>191</v>
      </c>
      <c r="C2" s="637"/>
      <c r="D2" s="638"/>
      <c r="E2" s="638"/>
      <c r="F2" s="638"/>
      <c r="G2" s="61"/>
    </row>
    <row r="3" spans="1:7" ht="25.5" customHeight="1">
      <c r="A3" s="355"/>
      <c r="B3" s="637" t="s">
        <v>192</v>
      </c>
      <c r="C3" s="637"/>
      <c r="D3" s="639"/>
      <c r="E3" s="639"/>
      <c r="F3" s="639"/>
      <c r="G3" s="61"/>
    </row>
    <row r="4" spans="1:7" ht="25.5" customHeight="1">
      <c r="A4" s="355"/>
      <c r="B4" s="637" t="s">
        <v>209</v>
      </c>
      <c r="C4" s="637"/>
      <c r="D4" s="639"/>
      <c r="E4" s="639"/>
      <c r="F4" s="639"/>
      <c r="G4" s="61"/>
    </row>
    <row r="5" spans="1:7" ht="12.75">
      <c r="A5" s="355"/>
      <c r="B5" s="63"/>
      <c r="C5" s="64"/>
      <c r="D5" s="65"/>
      <c r="E5" s="65"/>
      <c r="F5" s="65"/>
      <c r="G5" s="61"/>
    </row>
    <row r="6" spans="1:7" s="329" customFormat="1" ht="38.25" customHeight="1">
      <c r="A6" s="66"/>
      <c r="B6" s="635" t="s">
        <v>189</v>
      </c>
      <c r="C6" s="635"/>
      <c r="D6" s="635"/>
      <c r="E6" s="635"/>
      <c r="F6" s="635"/>
      <c r="G6" s="67"/>
    </row>
    <row r="7" spans="1:7" ht="17.25" customHeight="1">
      <c r="A7" s="355"/>
      <c r="B7" s="63"/>
      <c r="C7" s="68" t="s">
        <v>170</v>
      </c>
      <c r="D7" s="65"/>
      <c r="E7" s="65"/>
      <c r="F7" s="65"/>
      <c r="G7" s="61"/>
    </row>
    <row r="8" spans="1:7" s="330" customFormat="1" ht="12.75">
      <c r="A8" s="69"/>
      <c r="B8" s="70"/>
      <c r="C8" s="71"/>
      <c r="D8" s="72" t="str">
        <f>IF('Page de garde'!$D$4="","Réel N-2","Réel "&amp;('Page de garde'!$D$4-2))</f>
        <v>Réel N-2</v>
      </c>
      <c r="E8" s="72" t="str">
        <f>IF('Page de garde'!$D$4="","Réel N-1","Réel "&amp;('Page de garde'!$D$4-1))</f>
        <v>Réel N-1</v>
      </c>
      <c r="F8" s="73" t="str">
        <f>IF('Page de garde'!$D$4="","Exercice N","Exercice "&amp;('Page de garde'!$D$4))</f>
        <v>Exercice N</v>
      </c>
      <c r="G8" s="74"/>
    </row>
    <row r="9" spans="1:7" s="330" customFormat="1" ht="26.25">
      <c r="A9" s="69"/>
      <c r="B9" s="75"/>
      <c r="C9" s="76" t="s">
        <v>158</v>
      </c>
      <c r="D9" s="77" t="s">
        <v>138</v>
      </c>
      <c r="E9" s="77" t="s">
        <v>138</v>
      </c>
      <c r="F9" s="77" t="s">
        <v>138</v>
      </c>
      <c r="G9" s="74"/>
    </row>
    <row r="10" spans="1:7" s="331" customFormat="1" ht="12.75">
      <c r="A10" s="78"/>
      <c r="B10" s="79" t="s">
        <v>1</v>
      </c>
      <c r="C10" s="80"/>
      <c r="D10" s="81"/>
      <c r="E10" s="81"/>
      <c r="F10" s="81"/>
      <c r="G10" s="82"/>
    </row>
    <row r="11" spans="1:7" s="332" customFormat="1" ht="12.75">
      <c r="A11" s="83"/>
      <c r="B11" s="84">
        <v>60</v>
      </c>
      <c r="C11" s="85" t="s">
        <v>83</v>
      </c>
      <c r="D11" s="315"/>
      <c r="E11" s="315"/>
      <c r="F11" s="315"/>
      <c r="G11" s="86"/>
    </row>
    <row r="12" spans="1:7" s="332" customFormat="1" ht="12.75">
      <c r="A12" s="83"/>
      <c r="B12" s="84">
        <v>709</v>
      </c>
      <c r="C12" s="85" t="s">
        <v>3</v>
      </c>
      <c r="D12" s="315"/>
      <c r="E12" s="315"/>
      <c r="F12" s="315"/>
      <c r="G12" s="86"/>
    </row>
    <row r="13" spans="1:7" s="332" customFormat="1" ht="12.75">
      <c r="A13" s="83"/>
      <c r="B13" s="84">
        <v>713</v>
      </c>
      <c r="C13" s="85" t="s">
        <v>4</v>
      </c>
      <c r="D13" s="315"/>
      <c r="E13" s="315"/>
      <c r="F13" s="315"/>
      <c r="G13" s="86"/>
    </row>
    <row r="14" spans="1:7" s="332" customFormat="1" ht="12.75">
      <c r="A14" s="83"/>
      <c r="B14" s="84"/>
      <c r="C14" s="87"/>
      <c r="D14" s="88"/>
      <c r="E14" s="88"/>
      <c r="F14" s="88"/>
      <c r="G14" s="86"/>
    </row>
    <row r="15" spans="1:7" s="333" customFormat="1" ht="12.75">
      <c r="A15" s="83"/>
      <c r="B15" s="79" t="s">
        <v>5</v>
      </c>
      <c r="C15" s="87"/>
      <c r="D15" s="88"/>
      <c r="E15" s="88"/>
      <c r="F15" s="88"/>
      <c r="G15" s="86"/>
    </row>
    <row r="16" spans="1:7" s="334" customFormat="1" ht="12.75">
      <c r="A16" s="89"/>
      <c r="B16" s="84">
        <v>6111</v>
      </c>
      <c r="C16" s="85" t="s">
        <v>6</v>
      </c>
      <c r="D16" s="315"/>
      <c r="E16" s="315"/>
      <c r="F16" s="315"/>
      <c r="G16" s="90"/>
    </row>
    <row r="17" spans="1:7" s="335" customFormat="1" ht="12.75">
      <c r="A17" s="89"/>
      <c r="B17" s="84">
        <v>6112</v>
      </c>
      <c r="C17" s="85" t="s">
        <v>7</v>
      </c>
      <c r="D17" s="315"/>
      <c r="E17" s="315"/>
      <c r="F17" s="315"/>
      <c r="G17" s="90"/>
    </row>
    <row r="18" spans="1:7" s="335" customFormat="1" ht="12.75">
      <c r="A18" s="89"/>
      <c r="B18" s="84">
        <v>6118</v>
      </c>
      <c r="C18" s="85" t="s">
        <v>8</v>
      </c>
      <c r="D18" s="315"/>
      <c r="E18" s="315"/>
      <c r="F18" s="315"/>
      <c r="G18" s="90"/>
    </row>
    <row r="19" spans="1:7" s="333" customFormat="1" ht="12.75">
      <c r="A19" s="83"/>
      <c r="B19" s="91" t="s">
        <v>2</v>
      </c>
      <c r="C19" s="87" t="s">
        <v>2</v>
      </c>
      <c r="D19" s="88"/>
      <c r="E19" s="88"/>
      <c r="F19" s="88"/>
      <c r="G19" s="86"/>
    </row>
    <row r="20" spans="1:7" s="336" customFormat="1" ht="12.75">
      <c r="A20" s="92"/>
      <c r="B20" s="93" t="s">
        <v>9</v>
      </c>
      <c r="C20" s="94"/>
      <c r="D20" s="95"/>
      <c r="E20" s="95"/>
      <c r="F20" s="95"/>
      <c r="G20" s="96"/>
    </row>
    <row r="21" spans="1:7" s="337" customFormat="1" ht="12.75">
      <c r="A21" s="92"/>
      <c r="B21" s="97">
        <v>624</v>
      </c>
      <c r="C21" s="98" t="s">
        <v>84</v>
      </c>
      <c r="D21" s="318"/>
      <c r="E21" s="318"/>
      <c r="F21" s="318"/>
      <c r="G21" s="96"/>
    </row>
    <row r="22" spans="1:7" s="337" customFormat="1" ht="12.75">
      <c r="A22" s="92"/>
      <c r="B22" s="97">
        <v>625</v>
      </c>
      <c r="C22" s="98" t="s">
        <v>10</v>
      </c>
      <c r="D22" s="318"/>
      <c r="E22" s="318"/>
      <c r="F22" s="318"/>
      <c r="G22" s="96"/>
    </row>
    <row r="23" spans="1:7" s="337" customFormat="1" ht="12.75">
      <c r="A23" s="92"/>
      <c r="B23" s="97">
        <v>626</v>
      </c>
      <c r="C23" s="98" t="s">
        <v>11</v>
      </c>
      <c r="D23" s="318"/>
      <c r="E23" s="318"/>
      <c r="F23" s="318"/>
      <c r="G23" s="96"/>
    </row>
    <row r="24" spans="1:7" s="337" customFormat="1" ht="12.75">
      <c r="A24" s="92"/>
      <c r="B24" s="97">
        <v>628</v>
      </c>
      <c r="C24" s="98" t="s">
        <v>321</v>
      </c>
      <c r="D24" s="318"/>
      <c r="E24" s="318"/>
      <c r="F24" s="318"/>
      <c r="G24" s="96"/>
    </row>
    <row r="25" spans="1:7" s="337" customFormat="1" ht="12.75">
      <c r="A25" s="92"/>
      <c r="B25" s="97">
        <v>6281</v>
      </c>
      <c r="C25" s="479" t="s">
        <v>322</v>
      </c>
      <c r="D25" s="318"/>
      <c r="E25" s="318"/>
      <c r="F25" s="318"/>
      <c r="G25" s="96"/>
    </row>
    <row r="26" spans="1:7" s="337" customFormat="1" ht="12.75">
      <c r="A26" s="92"/>
      <c r="B26" s="97">
        <v>6282</v>
      </c>
      <c r="C26" s="479" t="s">
        <v>323</v>
      </c>
      <c r="D26" s="318"/>
      <c r="E26" s="318"/>
      <c r="F26" s="318"/>
      <c r="G26" s="96"/>
    </row>
    <row r="27" spans="1:7" s="337" customFormat="1" ht="12.75">
      <c r="A27" s="92"/>
      <c r="B27" s="97">
        <v>6283</v>
      </c>
      <c r="C27" s="479" t="s">
        <v>324</v>
      </c>
      <c r="D27" s="318"/>
      <c r="E27" s="318"/>
      <c r="F27" s="318"/>
      <c r="G27" s="96"/>
    </row>
    <row r="28" spans="1:7" s="337" customFormat="1" ht="12.75">
      <c r="A28" s="92"/>
      <c r="B28" s="97">
        <v>6284</v>
      </c>
      <c r="C28" s="479" t="s">
        <v>325</v>
      </c>
      <c r="D28" s="318"/>
      <c r="E28" s="318"/>
      <c r="F28" s="318"/>
      <c r="G28" s="96"/>
    </row>
    <row r="29" spans="1:7" s="329" customFormat="1" ht="13.5" thickBot="1">
      <c r="A29" s="66"/>
      <c r="B29" s="99"/>
      <c r="C29" s="100"/>
      <c r="D29" s="101"/>
      <c r="E29" s="101"/>
      <c r="F29" s="101"/>
      <c r="G29" s="102"/>
    </row>
    <row r="30" spans="1:7" s="337" customFormat="1" ht="14.25" thickBot="1" thickTop="1">
      <c r="A30" s="92"/>
      <c r="B30" s="103"/>
      <c r="C30" s="104" t="s">
        <v>12</v>
      </c>
      <c r="D30" s="105">
        <f>SUM(D11:D13,D16:D18,D21:D28)</f>
        <v>0</v>
      </c>
      <c r="E30" s="106">
        <f>SUM(E11:E13,E16:E18,E21:E28)</f>
        <v>0</v>
      </c>
      <c r="F30" s="107">
        <f>SUM(F11:F13,F16:F18,F21:F28)</f>
        <v>0</v>
      </c>
      <c r="G30" s="96"/>
    </row>
    <row r="31" spans="1:7" s="337" customFormat="1" ht="13.5" thickTop="1">
      <c r="A31" s="92"/>
      <c r="B31" s="103"/>
      <c r="C31" s="108"/>
      <c r="D31" s="109"/>
      <c r="E31" s="109"/>
      <c r="F31" s="109"/>
      <c r="G31" s="110"/>
    </row>
    <row r="32" spans="1:7" s="338" customFormat="1" ht="12.75">
      <c r="A32" s="111"/>
      <c r="B32" s="112"/>
      <c r="C32" s="417" t="s">
        <v>227</v>
      </c>
      <c r="D32" s="72" t="str">
        <f>IF('Page de garde'!$D$4="","Réel N-2","Réel "&amp;('Page de garde'!$D$4-2))</f>
        <v>Réel N-2</v>
      </c>
      <c r="E32" s="72" t="str">
        <f>IF('Page de garde'!$D$4="","Réel N-1","Réel "&amp;('Page de garde'!$D$4-1))</f>
        <v>Réel N-1</v>
      </c>
      <c r="F32" s="73" t="str">
        <f>IF('Page de garde'!$D$4="","Exercice N","Exercice "&amp;('Page de garde'!$D$4))</f>
        <v>Exercice N</v>
      </c>
      <c r="G32" s="113"/>
    </row>
    <row r="33" spans="1:7" s="339" customFormat="1" ht="26.25">
      <c r="A33" s="111"/>
      <c r="B33" s="114"/>
      <c r="C33" s="115"/>
      <c r="D33" s="77" t="s">
        <v>138</v>
      </c>
      <c r="E33" s="77" t="s">
        <v>138</v>
      </c>
      <c r="F33" s="77" t="s">
        <v>138</v>
      </c>
      <c r="G33" s="113"/>
    </row>
    <row r="34" spans="1:7" s="329" customFormat="1" ht="12.75">
      <c r="A34" s="66"/>
      <c r="B34" s="116"/>
      <c r="C34" s="117"/>
      <c r="D34" s="118"/>
      <c r="E34" s="118"/>
      <c r="F34" s="118"/>
      <c r="G34" s="67"/>
    </row>
    <row r="35" spans="1:7" s="329" customFormat="1" ht="12.75">
      <c r="A35" s="66"/>
      <c r="B35" s="116">
        <v>621</v>
      </c>
      <c r="C35" s="119" t="s">
        <v>13</v>
      </c>
      <c r="D35" s="317"/>
      <c r="E35" s="317"/>
      <c r="F35" s="317"/>
      <c r="G35" s="102"/>
    </row>
    <row r="36" spans="1:7" s="329" customFormat="1" ht="12.75">
      <c r="A36" s="66"/>
      <c r="B36" s="116">
        <v>622</v>
      </c>
      <c r="C36" s="119" t="s">
        <v>14</v>
      </c>
      <c r="D36" s="317"/>
      <c r="E36" s="317"/>
      <c r="F36" s="317"/>
      <c r="G36" s="102"/>
    </row>
    <row r="37" spans="1:7" s="329" customFormat="1" ht="26.25">
      <c r="A37" s="66"/>
      <c r="B37" s="116">
        <v>631</v>
      </c>
      <c r="C37" s="119" t="s">
        <v>15</v>
      </c>
      <c r="D37" s="317"/>
      <c r="E37" s="317"/>
      <c r="F37" s="317"/>
      <c r="G37" s="102"/>
    </row>
    <row r="38" spans="1:7" s="329" customFormat="1" ht="12.75">
      <c r="A38" s="66"/>
      <c r="B38" s="116">
        <v>633</v>
      </c>
      <c r="C38" s="119" t="s">
        <v>16</v>
      </c>
      <c r="D38" s="317"/>
      <c r="E38" s="317"/>
      <c r="F38" s="317"/>
      <c r="G38" s="102"/>
    </row>
    <row r="39" spans="1:7" s="329" customFormat="1" ht="12.75">
      <c r="A39" s="66"/>
      <c r="B39" s="116">
        <v>641</v>
      </c>
      <c r="C39" s="119" t="s">
        <v>17</v>
      </c>
      <c r="D39" s="317"/>
      <c r="E39" s="317"/>
      <c r="F39" s="317"/>
      <c r="G39" s="102"/>
    </row>
    <row r="40" spans="1:7" s="329" customFormat="1" ht="12.75">
      <c r="A40" s="66"/>
      <c r="B40" s="116">
        <v>642</v>
      </c>
      <c r="C40" s="119" t="s">
        <v>18</v>
      </c>
      <c r="D40" s="317"/>
      <c r="E40" s="317"/>
      <c r="F40" s="317"/>
      <c r="G40" s="102"/>
    </row>
    <row r="41" spans="1:7" s="329" customFormat="1" ht="12.75">
      <c r="A41" s="66"/>
      <c r="B41" s="116">
        <v>643</v>
      </c>
      <c r="C41" s="119" t="s">
        <v>19</v>
      </c>
      <c r="D41" s="317"/>
      <c r="E41" s="317"/>
      <c r="F41" s="317"/>
      <c r="G41" s="102"/>
    </row>
    <row r="42" spans="1:7" s="340" customFormat="1" ht="12.75">
      <c r="A42" s="120"/>
      <c r="B42" s="121">
        <v>645</v>
      </c>
      <c r="C42" s="119" t="s">
        <v>20</v>
      </c>
      <c r="D42" s="319"/>
      <c r="E42" s="319"/>
      <c r="F42" s="319"/>
      <c r="G42" s="122"/>
    </row>
    <row r="43" spans="1:7" s="340" customFormat="1" ht="12.75">
      <c r="A43" s="120"/>
      <c r="B43" s="121">
        <v>646</v>
      </c>
      <c r="C43" s="119" t="s">
        <v>21</v>
      </c>
      <c r="D43" s="319"/>
      <c r="E43" s="319"/>
      <c r="F43" s="319"/>
      <c r="G43" s="122"/>
    </row>
    <row r="44" spans="1:7" s="329" customFormat="1" ht="12.75">
      <c r="A44" s="66"/>
      <c r="B44" s="116">
        <v>647</v>
      </c>
      <c r="C44" s="119" t="s">
        <v>22</v>
      </c>
      <c r="D44" s="317"/>
      <c r="E44" s="317"/>
      <c r="F44" s="317"/>
      <c r="G44" s="102"/>
    </row>
    <row r="45" spans="1:7" s="329" customFormat="1" ht="12.75">
      <c r="A45" s="66"/>
      <c r="B45" s="116">
        <v>648</v>
      </c>
      <c r="C45" s="119" t="s">
        <v>23</v>
      </c>
      <c r="D45" s="317"/>
      <c r="E45" s="317"/>
      <c r="F45" s="317"/>
      <c r="G45" s="102"/>
    </row>
    <row r="46" spans="1:7" s="341" customFormat="1" ht="13.5" thickBot="1">
      <c r="A46" s="66"/>
      <c r="B46" s="99"/>
      <c r="C46" s="123"/>
      <c r="D46" s="124"/>
      <c r="E46" s="124"/>
      <c r="F46" s="124"/>
      <c r="G46" s="102"/>
    </row>
    <row r="47" spans="1:7" s="329" customFormat="1" ht="14.25" thickBot="1" thickTop="1">
      <c r="A47" s="66"/>
      <c r="B47" s="99"/>
      <c r="C47" s="104" t="s">
        <v>24</v>
      </c>
      <c r="D47" s="105">
        <f>SUM(D35:D45)</f>
        <v>0</v>
      </c>
      <c r="E47" s="106">
        <f>SUM(E35:E45)</f>
        <v>0</v>
      </c>
      <c r="F47" s="107">
        <f>SUM(F35:F45)</f>
        <v>0</v>
      </c>
      <c r="G47" s="102"/>
    </row>
    <row r="48" spans="1:7" s="341" customFormat="1" ht="13.5" thickTop="1">
      <c r="A48" s="66"/>
      <c r="B48" s="99"/>
      <c r="C48" s="100"/>
      <c r="D48" s="101"/>
      <c r="E48" s="101"/>
      <c r="F48" s="101"/>
      <c r="G48" s="67"/>
    </row>
    <row r="49" spans="1:7" s="329" customFormat="1" ht="12.75">
      <c r="A49" s="66"/>
      <c r="B49" s="99"/>
      <c r="C49" s="100"/>
      <c r="D49" s="101"/>
      <c r="E49" s="101"/>
      <c r="F49" s="101"/>
      <c r="G49" s="67"/>
    </row>
    <row r="50" spans="1:7" ht="12.75">
      <c r="A50" s="355"/>
      <c r="B50" s="62"/>
      <c r="C50" s="417" t="s">
        <v>228</v>
      </c>
      <c r="D50" s="72" t="str">
        <f>IF('Page de garde'!$D$4="","Réel N-2","Réel "&amp;('Page de garde'!$D$4-2))</f>
        <v>Réel N-2</v>
      </c>
      <c r="E50" s="72" t="str">
        <f>IF('Page de garde'!$D$4="","Réel N-1","Réel "&amp;('Page de garde'!$D$4-1))</f>
        <v>Réel N-1</v>
      </c>
      <c r="F50" s="73" t="str">
        <f>IF('Page de garde'!$D$4="","Exercice N","Exercice "&amp;('Page de garde'!$D$4))</f>
        <v>Exercice N</v>
      </c>
      <c r="G50" s="61"/>
    </row>
    <row r="51" spans="1:7" ht="26.25">
      <c r="A51" s="355"/>
      <c r="B51" s="62"/>
      <c r="C51" s="64"/>
      <c r="D51" s="77" t="s">
        <v>138</v>
      </c>
      <c r="E51" s="77" t="s">
        <v>138</v>
      </c>
      <c r="F51" s="77" t="s">
        <v>138</v>
      </c>
      <c r="G51" s="61"/>
    </row>
    <row r="52" spans="1:7" ht="12.75">
      <c r="A52" s="355"/>
      <c r="B52" s="62"/>
      <c r="C52" s="64"/>
      <c r="D52" s="125"/>
      <c r="E52" s="125"/>
      <c r="F52" s="125"/>
      <c r="G52" s="61"/>
    </row>
    <row r="53" spans="1:7" s="332" customFormat="1" ht="12.75">
      <c r="A53" s="83"/>
      <c r="B53" s="84">
        <v>612</v>
      </c>
      <c r="C53" s="85" t="s">
        <v>25</v>
      </c>
      <c r="D53" s="315"/>
      <c r="E53" s="315"/>
      <c r="F53" s="315"/>
      <c r="G53" s="86"/>
    </row>
    <row r="54" spans="1:7" s="332" customFormat="1" ht="12.75">
      <c r="A54" s="83"/>
      <c r="B54" s="84">
        <v>613</v>
      </c>
      <c r="C54" s="85" t="s">
        <v>85</v>
      </c>
      <c r="D54" s="315"/>
      <c r="E54" s="315"/>
      <c r="F54" s="315"/>
      <c r="G54" s="86"/>
    </row>
    <row r="55" spans="1:7" s="332" customFormat="1" ht="12.75">
      <c r="A55" s="83"/>
      <c r="B55" s="84">
        <v>614</v>
      </c>
      <c r="C55" s="85" t="s">
        <v>26</v>
      </c>
      <c r="D55" s="315"/>
      <c r="E55" s="315"/>
      <c r="F55" s="315"/>
      <c r="G55" s="86"/>
    </row>
    <row r="56" spans="1:7" s="332" customFormat="1" ht="12.75">
      <c r="A56" s="83"/>
      <c r="B56" s="84">
        <v>615</v>
      </c>
      <c r="C56" s="85" t="s">
        <v>86</v>
      </c>
      <c r="D56" s="315"/>
      <c r="E56" s="315"/>
      <c r="F56" s="315"/>
      <c r="G56" s="86"/>
    </row>
    <row r="57" spans="1:7" s="332" customFormat="1" ht="12.75">
      <c r="A57" s="83"/>
      <c r="B57" s="84">
        <v>616</v>
      </c>
      <c r="C57" s="85" t="s">
        <v>27</v>
      </c>
      <c r="D57" s="315"/>
      <c r="E57" s="315"/>
      <c r="F57" s="315"/>
      <c r="G57" s="86"/>
    </row>
    <row r="58" spans="1:7" s="332" customFormat="1" ht="12.75">
      <c r="A58" s="83"/>
      <c r="B58" s="84">
        <v>617</v>
      </c>
      <c r="C58" s="85" t="s">
        <v>28</v>
      </c>
      <c r="D58" s="315"/>
      <c r="E58" s="315"/>
      <c r="F58" s="315"/>
      <c r="G58" s="86"/>
    </row>
    <row r="59" spans="1:7" s="332" customFormat="1" ht="12.75">
      <c r="A59" s="83"/>
      <c r="B59" s="84">
        <v>618</v>
      </c>
      <c r="C59" s="85" t="s">
        <v>29</v>
      </c>
      <c r="D59" s="315"/>
      <c r="E59" s="315"/>
      <c r="F59" s="315"/>
      <c r="G59" s="86"/>
    </row>
    <row r="60" spans="1:7" s="337" customFormat="1" ht="12.75">
      <c r="A60" s="92"/>
      <c r="B60" s="97">
        <v>623</v>
      </c>
      <c r="C60" s="98" t="s">
        <v>30</v>
      </c>
      <c r="D60" s="318"/>
      <c r="E60" s="318"/>
      <c r="F60" s="318"/>
      <c r="G60" s="96"/>
    </row>
    <row r="61" spans="1:7" s="337" customFormat="1" ht="12.75">
      <c r="A61" s="92"/>
      <c r="B61" s="97">
        <v>627</v>
      </c>
      <c r="C61" s="98" t="s">
        <v>31</v>
      </c>
      <c r="D61" s="318"/>
      <c r="E61" s="318"/>
      <c r="F61" s="318"/>
      <c r="G61" s="96"/>
    </row>
    <row r="62" spans="1:7" s="332" customFormat="1" ht="12.75">
      <c r="A62" s="83"/>
      <c r="B62" s="126">
        <v>635</v>
      </c>
      <c r="C62" s="127" t="s">
        <v>310</v>
      </c>
      <c r="D62" s="315"/>
      <c r="E62" s="315"/>
      <c r="F62" s="315"/>
      <c r="G62" s="86"/>
    </row>
    <row r="63" spans="1:7" s="332" customFormat="1" ht="12.75">
      <c r="A63" s="83"/>
      <c r="B63" s="128">
        <v>637</v>
      </c>
      <c r="C63" s="127" t="s">
        <v>311</v>
      </c>
      <c r="D63" s="315"/>
      <c r="E63" s="315"/>
      <c r="F63" s="315"/>
      <c r="G63" s="86"/>
    </row>
    <row r="64" spans="1:7" s="332" customFormat="1" ht="12.75">
      <c r="A64" s="83"/>
      <c r="B64" s="128"/>
      <c r="C64" s="129"/>
      <c r="D64" s="88"/>
      <c r="E64" s="88"/>
      <c r="F64" s="88"/>
      <c r="G64" s="130"/>
    </row>
    <row r="65" spans="1:7" s="332" customFormat="1" ht="12.75">
      <c r="A65" s="83"/>
      <c r="B65" s="131" t="s">
        <v>32</v>
      </c>
      <c r="C65" s="129"/>
      <c r="D65" s="87"/>
      <c r="E65" s="87"/>
      <c r="F65" s="87"/>
      <c r="G65" s="130"/>
    </row>
    <row r="66" spans="1:7" s="332" customFormat="1" ht="26.25">
      <c r="A66" s="83"/>
      <c r="B66" s="132">
        <v>651</v>
      </c>
      <c r="C66" s="98" t="s">
        <v>33</v>
      </c>
      <c r="D66" s="318"/>
      <c r="E66" s="318"/>
      <c r="F66" s="318"/>
      <c r="G66" s="86"/>
    </row>
    <row r="67" spans="1:7" s="332" customFormat="1" ht="12.75">
      <c r="A67" s="83"/>
      <c r="B67" s="132">
        <v>653</v>
      </c>
      <c r="C67" s="98" t="s">
        <v>171</v>
      </c>
      <c r="D67" s="318"/>
      <c r="E67" s="318"/>
      <c r="F67" s="318"/>
      <c r="G67" s="86"/>
    </row>
    <row r="68" spans="1:7" s="332" customFormat="1" ht="12.75">
      <c r="A68" s="83"/>
      <c r="B68" s="97">
        <v>654</v>
      </c>
      <c r="C68" s="98" t="s">
        <v>34</v>
      </c>
      <c r="D68" s="318"/>
      <c r="E68" s="318"/>
      <c r="F68" s="318"/>
      <c r="G68" s="86"/>
    </row>
    <row r="69" spans="1:7" s="332" customFormat="1" ht="12.75">
      <c r="A69" s="83"/>
      <c r="B69" s="97">
        <v>655</v>
      </c>
      <c r="C69" s="98" t="s">
        <v>35</v>
      </c>
      <c r="D69" s="318"/>
      <c r="E69" s="318"/>
      <c r="F69" s="318"/>
      <c r="G69" s="86"/>
    </row>
    <row r="70" spans="1:7" s="332" customFormat="1" ht="12.75">
      <c r="A70" s="83"/>
      <c r="B70" s="97">
        <v>657</v>
      </c>
      <c r="C70" s="98" t="s">
        <v>36</v>
      </c>
      <c r="D70" s="318"/>
      <c r="E70" s="318"/>
      <c r="F70" s="318"/>
      <c r="G70" s="86"/>
    </row>
    <row r="71" spans="1:7" s="332" customFormat="1" ht="12.75">
      <c r="A71" s="83"/>
      <c r="B71" s="97">
        <v>658</v>
      </c>
      <c r="C71" s="98" t="s">
        <v>37</v>
      </c>
      <c r="D71" s="318"/>
      <c r="E71" s="318"/>
      <c r="F71" s="318"/>
      <c r="G71" s="86"/>
    </row>
    <row r="72" spans="1:7" s="332" customFormat="1" ht="12.75">
      <c r="A72" s="83"/>
      <c r="B72" s="97"/>
      <c r="C72" s="94"/>
      <c r="D72" s="133"/>
      <c r="E72" s="133"/>
      <c r="F72" s="133"/>
      <c r="G72" s="86"/>
    </row>
    <row r="73" spans="1:7" s="342" customFormat="1" ht="12.75">
      <c r="A73" s="134"/>
      <c r="B73" s="135" t="s">
        <v>38</v>
      </c>
      <c r="C73" s="136"/>
      <c r="D73" s="95"/>
      <c r="E73" s="95"/>
      <c r="F73" s="95"/>
      <c r="G73" s="137"/>
    </row>
    <row r="74" spans="1:7" s="343" customFormat="1" ht="12.75">
      <c r="A74" s="134"/>
      <c r="B74" s="138">
        <v>66</v>
      </c>
      <c r="C74" s="139" t="s">
        <v>39</v>
      </c>
      <c r="D74" s="320"/>
      <c r="E74" s="320"/>
      <c r="F74" s="320"/>
      <c r="G74" s="137"/>
    </row>
    <row r="75" spans="1:7" s="343" customFormat="1" ht="12.75">
      <c r="A75" s="134"/>
      <c r="B75" s="140"/>
      <c r="C75" s="141"/>
      <c r="D75" s="142"/>
      <c r="E75" s="142"/>
      <c r="F75" s="142"/>
      <c r="G75" s="137"/>
    </row>
    <row r="76" spans="1:7" s="342" customFormat="1" ht="12.75">
      <c r="A76" s="134"/>
      <c r="B76" s="135" t="s">
        <v>40</v>
      </c>
      <c r="C76" s="136"/>
      <c r="D76" s="142"/>
      <c r="E76" s="142"/>
      <c r="F76" s="142"/>
      <c r="G76" s="137"/>
    </row>
    <row r="77" spans="1:7" s="343" customFormat="1" ht="12.75">
      <c r="A77" s="134"/>
      <c r="B77" s="138">
        <v>671</v>
      </c>
      <c r="C77" s="139" t="s">
        <v>41</v>
      </c>
      <c r="D77" s="320"/>
      <c r="E77" s="320"/>
      <c r="F77" s="320"/>
      <c r="G77" s="137"/>
    </row>
    <row r="78" spans="1:7" s="343" customFormat="1" ht="12.75">
      <c r="A78" s="134"/>
      <c r="B78" s="138">
        <v>675</v>
      </c>
      <c r="C78" s="139" t="s">
        <v>42</v>
      </c>
      <c r="D78" s="320"/>
      <c r="E78" s="320"/>
      <c r="F78" s="320"/>
      <c r="G78" s="137"/>
    </row>
    <row r="79" spans="1:7" s="343" customFormat="1" ht="12.75">
      <c r="A79" s="134"/>
      <c r="B79" s="138">
        <v>678</v>
      </c>
      <c r="C79" s="139" t="s">
        <v>43</v>
      </c>
      <c r="D79" s="320"/>
      <c r="E79" s="320"/>
      <c r="F79" s="320"/>
      <c r="G79" s="137"/>
    </row>
    <row r="80" spans="1:7" s="343" customFormat="1" ht="12.75">
      <c r="A80" s="134"/>
      <c r="B80" s="140"/>
      <c r="C80" s="138"/>
      <c r="D80" s="142"/>
      <c r="E80" s="142"/>
      <c r="F80" s="142"/>
      <c r="G80" s="137"/>
    </row>
    <row r="81" spans="1:7" s="344" customFormat="1" ht="12.75">
      <c r="A81" s="144"/>
      <c r="B81" s="145" t="s">
        <v>44</v>
      </c>
      <c r="C81" s="146"/>
      <c r="D81" s="147"/>
      <c r="E81" s="147"/>
      <c r="F81" s="147"/>
      <c r="G81" s="148"/>
    </row>
    <row r="82" spans="1:7" s="343" customFormat="1" ht="12.75">
      <c r="A82" s="134"/>
      <c r="B82" s="138">
        <v>6811</v>
      </c>
      <c r="C82" s="139" t="s">
        <v>45</v>
      </c>
      <c r="D82" s="316"/>
      <c r="E82" s="316"/>
      <c r="F82" s="316"/>
      <c r="G82" s="137"/>
    </row>
    <row r="83" spans="1:7" s="343" customFormat="1" ht="12.75">
      <c r="A83" s="134"/>
      <c r="B83" s="138">
        <v>6812</v>
      </c>
      <c r="C83" s="139" t="s">
        <v>46</v>
      </c>
      <c r="D83" s="316"/>
      <c r="E83" s="316"/>
      <c r="F83" s="316"/>
      <c r="G83" s="137"/>
    </row>
    <row r="84" spans="1:7" s="343" customFormat="1" ht="12.75">
      <c r="A84" s="134"/>
      <c r="B84" s="138">
        <v>6815</v>
      </c>
      <c r="C84" s="139" t="s">
        <v>47</v>
      </c>
      <c r="D84" s="316"/>
      <c r="E84" s="316"/>
      <c r="F84" s="316"/>
      <c r="G84" s="137"/>
    </row>
    <row r="85" spans="1:7" s="342" customFormat="1" ht="12.75">
      <c r="A85" s="134"/>
      <c r="B85" s="149">
        <v>6816</v>
      </c>
      <c r="C85" s="139" t="s">
        <v>48</v>
      </c>
      <c r="D85" s="316"/>
      <c r="E85" s="316"/>
      <c r="F85" s="316"/>
      <c r="G85" s="137"/>
    </row>
    <row r="86" spans="1:7" s="342" customFormat="1" ht="12.75">
      <c r="A86" s="134"/>
      <c r="B86" s="149">
        <v>6817</v>
      </c>
      <c r="C86" s="139" t="s">
        <v>49</v>
      </c>
      <c r="D86" s="316"/>
      <c r="E86" s="316"/>
      <c r="F86" s="316"/>
      <c r="G86" s="137"/>
    </row>
    <row r="87" spans="1:7" s="343" customFormat="1" ht="12.75" customHeight="1">
      <c r="A87" s="134"/>
      <c r="B87" s="138">
        <v>686</v>
      </c>
      <c r="C87" s="139" t="s">
        <v>312</v>
      </c>
      <c r="D87" s="316"/>
      <c r="E87" s="316"/>
      <c r="F87" s="316"/>
      <c r="G87" s="137"/>
    </row>
    <row r="88" spans="1:7" s="343" customFormat="1" ht="26.25">
      <c r="A88" s="134"/>
      <c r="B88" s="138">
        <v>687</v>
      </c>
      <c r="C88" s="139" t="s">
        <v>50</v>
      </c>
      <c r="D88" s="316"/>
      <c r="E88" s="316"/>
      <c r="F88" s="316"/>
      <c r="G88" s="137"/>
    </row>
    <row r="89" spans="1:7" s="343" customFormat="1" ht="12.75">
      <c r="A89" s="134"/>
      <c r="B89" s="138">
        <v>689</v>
      </c>
      <c r="C89" s="150" t="s">
        <v>326</v>
      </c>
      <c r="D89" s="316"/>
      <c r="E89" s="316"/>
      <c r="F89" s="316"/>
      <c r="G89" s="137"/>
    </row>
    <row r="90" spans="1:7" s="343" customFormat="1" ht="26.25">
      <c r="A90" s="134"/>
      <c r="B90" s="487">
        <v>68921</v>
      </c>
      <c r="C90" s="488" t="s">
        <v>327</v>
      </c>
      <c r="D90" s="489"/>
      <c r="E90" s="489"/>
      <c r="F90" s="489"/>
      <c r="G90" s="137"/>
    </row>
    <row r="91" spans="1:7" s="343" customFormat="1" ht="26.25">
      <c r="A91" s="134"/>
      <c r="B91" s="487">
        <v>68922</v>
      </c>
      <c r="C91" s="488" t="s">
        <v>328</v>
      </c>
      <c r="D91" s="489"/>
      <c r="E91" s="489"/>
      <c r="F91" s="489"/>
      <c r="G91" s="137"/>
    </row>
    <row r="92" spans="1:7" s="343" customFormat="1" ht="13.5" thickBot="1">
      <c r="A92" s="134"/>
      <c r="B92" s="140"/>
      <c r="C92" s="138"/>
      <c r="D92" s="142"/>
      <c r="E92" s="142"/>
      <c r="F92" s="142"/>
      <c r="G92" s="137"/>
    </row>
    <row r="93" spans="1:7" s="343" customFormat="1" ht="14.25" thickBot="1" thickTop="1">
      <c r="A93" s="134"/>
      <c r="B93" s="140"/>
      <c r="C93" s="104" t="s">
        <v>51</v>
      </c>
      <c r="D93" s="105">
        <f>SUM(D53:D63,D66:D71,D74,D77:D79,D82:D91)</f>
        <v>0</v>
      </c>
      <c r="E93" s="106">
        <f>SUM(E53:E63,E66:E71,E74,E77:E79,E82:E91)</f>
        <v>0</v>
      </c>
      <c r="F93" s="107">
        <f>SUM(F53:F63,F66:F71,F74,F77:F79,F82:F91)</f>
        <v>0</v>
      </c>
      <c r="G93" s="137"/>
    </row>
    <row r="94" spans="1:7" s="345" customFormat="1" ht="13.5" thickTop="1">
      <c r="A94" s="151"/>
      <c r="B94" s="152"/>
      <c r="C94" s="136"/>
      <c r="D94" s="153"/>
      <c r="E94" s="153"/>
      <c r="F94" s="153"/>
      <c r="G94" s="148"/>
    </row>
    <row r="95" spans="1:7" s="346" customFormat="1" ht="13.5" thickBot="1">
      <c r="A95" s="355"/>
      <c r="B95" s="154"/>
      <c r="C95" s="62"/>
      <c r="D95" s="155"/>
      <c r="E95" s="156"/>
      <c r="F95" s="156"/>
      <c r="G95" s="356"/>
    </row>
    <row r="96" spans="1:7" s="343" customFormat="1" ht="14.25" thickBot="1" thickTop="1">
      <c r="A96" s="134"/>
      <c r="B96" s="140"/>
      <c r="C96" s="104" t="s">
        <v>111</v>
      </c>
      <c r="D96" s="105">
        <f>D30+D47+D93</f>
        <v>0</v>
      </c>
      <c r="E96" s="106">
        <f>E30+E47+E93</f>
        <v>0</v>
      </c>
      <c r="F96" s="107">
        <f>F30+F47+F93</f>
        <v>0</v>
      </c>
      <c r="G96" s="137"/>
    </row>
    <row r="97" spans="1:7" ht="14.25" thickBot="1" thickTop="1">
      <c r="A97" s="355"/>
      <c r="B97" s="158"/>
      <c r="C97" s="64"/>
      <c r="D97" s="156"/>
      <c r="E97" s="156"/>
      <c r="F97" s="156"/>
      <c r="G97" s="356"/>
    </row>
    <row r="98" spans="1:7" ht="14.25" thickBot="1" thickTop="1">
      <c r="A98" s="355"/>
      <c r="B98" s="158"/>
      <c r="C98" s="104" t="s">
        <v>80</v>
      </c>
      <c r="D98" s="105">
        <f>IF(D168&gt;D96,D168-D96,0)</f>
        <v>0</v>
      </c>
      <c r="E98" s="106">
        <f>IF(E168&gt;E96,E168-E96,0)</f>
        <v>0</v>
      </c>
      <c r="F98" s="107">
        <f>IF(F168&gt;F96,F168-F96,0)</f>
        <v>0</v>
      </c>
      <c r="G98" s="356"/>
    </row>
    <row r="99" spans="1:7" ht="14.25" thickBot="1" thickTop="1">
      <c r="A99" s="355"/>
      <c r="B99" s="158"/>
      <c r="C99" s="64"/>
      <c r="D99" s="62"/>
      <c r="E99" s="62"/>
      <c r="F99" s="62"/>
      <c r="G99" s="356"/>
    </row>
    <row r="100" spans="1:7" ht="27" thickBot="1" thickTop="1">
      <c r="A100" s="355"/>
      <c r="B100" s="158"/>
      <c r="C100" s="104" t="s">
        <v>122</v>
      </c>
      <c r="D100" s="105">
        <f>D96+D98</f>
        <v>0</v>
      </c>
      <c r="E100" s="106">
        <f>E96+E98</f>
        <v>0</v>
      </c>
      <c r="F100" s="107">
        <f>F96+F98</f>
        <v>0</v>
      </c>
      <c r="G100" s="356"/>
    </row>
    <row r="101" spans="1:7" ht="25.5" customHeight="1" thickTop="1">
      <c r="A101" s="355"/>
      <c r="B101" s="159"/>
      <c r="C101" s="160"/>
      <c r="D101" s="161"/>
      <c r="E101" s="161"/>
      <c r="F101" s="161"/>
      <c r="G101" s="61"/>
    </row>
    <row r="102" spans="1:7" ht="38.25" customHeight="1">
      <c r="A102" s="355"/>
      <c r="B102" s="635" t="s">
        <v>217</v>
      </c>
      <c r="C102" s="635"/>
      <c r="D102" s="635"/>
      <c r="E102" s="635"/>
      <c r="F102" s="635"/>
      <c r="G102" s="61"/>
    </row>
    <row r="103" spans="1:7" ht="15.75" customHeight="1">
      <c r="A103" s="355"/>
      <c r="B103" s="159"/>
      <c r="C103" s="68" t="s">
        <v>172</v>
      </c>
      <c r="D103" s="161"/>
      <c r="E103" s="161"/>
      <c r="F103" s="161"/>
      <c r="G103" s="61"/>
    </row>
    <row r="104" spans="1:7" ht="12.75">
      <c r="A104" s="355"/>
      <c r="B104" s="161"/>
      <c r="C104" s="162"/>
      <c r="D104" s="72" t="str">
        <f>IF('Page de garde'!$D$4="","Réel N-2","Réel "&amp;('Page de garde'!$D$4-2))</f>
        <v>Réel N-2</v>
      </c>
      <c r="E104" s="72" t="str">
        <f>IF('Page de garde'!$D$4="","Réel N-1","Réel "&amp;('Page de garde'!$D$4-1))</f>
        <v>Réel N-1</v>
      </c>
      <c r="F104" s="73" t="str">
        <f>IF('Page de garde'!$D$4="","Exercice N","Exercice "&amp;('Page de garde'!$D$4))</f>
        <v>Exercice N</v>
      </c>
      <c r="G104" s="61"/>
    </row>
    <row r="105" spans="1:7" ht="26.25">
      <c r="A105" s="355"/>
      <c r="B105" s="163"/>
      <c r="C105" s="162" t="s">
        <v>159</v>
      </c>
      <c r="D105" s="77" t="s">
        <v>138</v>
      </c>
      <c r="E105" s="77" t="s">
        <v>138</v>
      </c>
      <c r="F105" s="77" t="s">
        <v>138</v>
      </c>
      <c r="G105" s="61"/>
    </row>
    <row r="106" spans="1:7" ht="12.75">
      <c r="A106" s="355"/>
      <c r="B106" s="164"/>
      <c r="C106" s="165"/>
      <c r="D106" s="81"/>
      <c r="E106" s="81"/>
      <c r="F106" s="81"/>
      <c r="G106" s="61"/>
    </row>
    <row r="107" spans="1:7" ht="12.75">
      <c r="A107" s="355"/>
      <c r="B107" s="166">
        <v>731</v>
      </c>
      <c r="C107" s="143" t="s">
        <v>52</v>
      </c>
      <c r="D107" s="316"/>
      <c r="E107" s="316"/>
      <c r="F107" s="316"/>
      <c r="G107" s="356"/>
    </row>
    <row r="108" spans="1:7" ht="12.75">
      <c r="A108" s="355"/>
      <c r="B108" s="166">
        <v>732</v>
      </c>
      <c r="C108" s="143" t="s">
        <v>53</v>
      </c>
      <c r="D108" s="316"/>
      <c r="E108" s="316"/>
      <c r="F108" s="316"/>
      <c r="G108" s="356"/>
    </row>
    <row r="109" spans="1:7" ht="12.75">
      <c r="A109" s="355"/>
      <c r="B109" s="166">
        <v>733</v>
      </c>
      <c r="C109" s="143" t="s">
        <v>54</v>
      </c>
      <c r="D109" s="316"/>
      <c r="E109" s="316"/>
      <c r="F109" s="316"/>
      <c r="G109" s="356"/>
    </row>
    <row r="110" spans="1:7" ht="12.75">
      <c r="A110" s="355"/>
      <c r="B110" s="167">
        <v>734</v>
      </c>
      <c r="C110" s="143" t="s">
        <v>55</v>
      </c>
      <c r="D110" s="316"/>
      <c r="E110" s="316"/>
      <c r="F110" s="316"/>
      <c r="G110" s="356"/>
    </row>
    <row r="111" spans="1:7" ht="12.75">
      <c r="A111" s="355"/>
      <c r="B111" s="167">
        <v>7351</v>
      </c>
      <c r="C111" s="490" t="s">
        <v>329</v>
      </c>
      <c r="D111" s="316"/>
      <c r="E111" s="316"/>
      <c r="F111" s="316"/>
      <c r="G111" s="356"/>
    </row>
    <row r="112" spans="1:7" ht="12.75">
      <c r="A112" s="355"/>
      <c r="B112" s="167">
        <v>7352</v>
      </c>
      <c r="C112" s="490" t="s">
        <v>330</v>
      </c>
      <c r="D112" s="316"/>
      <c r="E112" s="316"/>
      <c r="F112" s="316"/>
      <c r="G112" s="356"/>
    </row>
    <row r="113" spans="1:7" ht="12.75">
      <c r="A113" s="355"/>
      <c r="B113" s="167">
        <v>7353</v>
      </c>
      <c r="C113" s="490" t="s">
        <v>331</v>
      </c>
      <c r="D113" s="316"/>
      <c r="E113" s="316"/>
      <c r="F113" s="316"/>
      <c r="G113" s="356"/>
    </row>
    <row r="114" spans="1:7" ht="12.75">
      <c r="A114" s="355"/>
      <c r="B114" s="167">
        <v>7358</v>
      </c>
      <c r="C114" s="490" t="s">
        <v>332</v>
      </c>
      <c r="D114" s="316"/>
      <c r="E114" s="316"/>
      <c r="F114" s="316"/>
      <c r="G114" s="356"/>
    </row>
    <row r="115" spans="1:7" ht="12.75">
      <c r="A115" s="355"/>
      <c r="B115" s="167">
        <v>738</v>
      </c>
      <c r="C115" s="143" t="s">
        <v>56</v>
      </c>
      <c r="D115" s="316"/>
      <c r="E115" s="316"/>
      <c r="F115" s="316"/>
      <c r="G115" s="356"/>
    </row>
    <row r="116" spans="1:7" s="346" customFormat="1" ht="13.5" thickBot="1">
      <c r="A116" s="355"/>
      <c r="B116" s="167"/>
      <c r="C116" s="168"/>
      <c r="D116" s="165"/>
      <c r="E116" s="165"/>
      <c r="F116" s="165"/>
      <c r="G116" s="356"/>
    </row>
    <row r="117" spans="1:7" ht="14.25" thickBot="1" thickTop="1">
      <c r="A117" s="355"/>
      <c r="B117" s="169"/>
      <c r="C117" s="104" t="s">
        <v>12</v>
      </c>
      <c r="D117" s="105">
        <f>SUM(D107:D115)</f>
        <v>0</v>
      </c>
      <c r="E117" s="106">
        <f>SUM(E107:E115)</f>
        <v>0</v>
      </c>
      <c r="F117" s="107">
        <f>SUM(F107:F115)</f>
        <v>0</v>
      </c>
      <c r="G117" s="356"/>
    </row>
    <row r="118" spans="1:7" ht="13.5" thickTop="1">
      <c r="A118" s="355"/>
      <c r="B118" s="169"/>
      <c r="C118" s="165"/>
      <c r="D118" s="170"/>
      <c r="E118" s="170"/>
      <c r="F118" s="170"/>
      <c r="G118" s="61"/>
    </row>
    <row r="119" spans="1:7" ht="12.75">
      <c r="A119" s="355"/>
      <c r="B119" s="159"/>
      <c r="C119" s="160"/>
      <c r="D119" s="161"/>
      <c r="E119" s="161"/>
      <c r="F119" s="161"/>
      <c r="G119" s="61"/>
    </row>
    <row r="120" spans="1:7" ht="12.75">
      <c r="A120" s="355"/>
      <c r="B120" s="159"/>
      <c r="C120" s="636" t="s">
        <v>160</v>
      </c>
      <c r="D120" s="72" t="str">
        <f>IF('Page de garde'!$D$4="","Réel N-2","Réel "&amp;('Page de garde'!$D$4-2))</f>
        <v>Réel N-2</v>
      </c>
      <c r="E120" s="72" t="str">
        <f>IF('Page de garde'!$D$4="","Réel N-1","Réel "&amp;('Page de garde'!$D$4-1))</f>
        <v>Réel N-1</v>
      </c>
      <c r="F120" s="73" t="str">
        <f>IF('Page de garde'!$D$4="","Exercice N","Exercice "&amp;('Page de garde'!$D$4))</f>
        <v>Exercice N</v>
      </c>
      <c r="G120" s="61"/>
    </row>
    <row r="121" spans="1:7" ht="26.25">
      <c r="A121" s="355"/>
      <c r="B121" s="159"/>
      <c r="C121" s="636"/>
      <c r="D121" s="77" t="s">
        <v>138</v>
      </c>
      <c r="E121" s="77" t="s">
        <v>138</v>
      </c>
      <c r="F121" s="77" t="s">
        <v>138</v>
      </c>
      <c r="G121" s="61"/>
    </row>
    <row r="122" spans="1:7" ht="12.75">
      <c r="A122" s="355"/>
      <c r="B122" s="164"/>
      <c r="C122" s="165"/>
      <c r="D122" s="81"/>
      <c r="E122" s="81"/>
      <c r="F122" s="81"/>
      <c r="G122" s="61"/>
    </row>
    <row r="123" spans="1:7" ht="12.75">
      <c r="A123" s="355"/>
      <c r="B123" s="171">
        <v>70</v>
      </c>
      <c r="C123" s="172" t="s">
        <v>82</v>
      </c>
      <c r="D123" s="316"/>
      <c r="E123" s="316"/>
      <c r="F123" s="316"/>
      <c r="G123" s="356"/>
    </row>
    <row r="124" spans="1:7" ht="12.75">
      <c r="A124" s="355"/>
      <c r="B124" s="171">
        <v>71</v>
      </c>
      <c r="C124" s="172" t="s">
        <v>57</v>
      </c>
      <c r="D124" s="316"/>
      <c r="E124" s="316"/>
      <c r="F124" s="316"/>
      <c r="G124" s="356"/>
    </row>
    <row r="125" spans="1:7" ht="12.75">
      <c r="A125" s="355"/>
      <c r="B125" s="171">
        <v>72</v>
      </c>
      <c r="C125" s="172" t="s">
        <v>58</v>
      </c>
      <c r="D125" s="316"/>
      <c r="E125" s="316"/>
      <c r="F125" s="316"/>
      <c r="G125" s="356"/>
    </row>
    <row r="126" spans="1:7" ht="12.75">
      <c r="A126" s="355"/>
      <c r="B126" s="173">
        <v>74</v>
      </c>
      <c r="C126" s="172" t="s">
        <v>59</v>
      </c>
      <c r="D126" s="316"/>
      <c r="E126" s="316"/>
      <c r="F126" s="316"/>
      <c r="G126" s="356"/>
    </row>
    <row r="127" spans="1:7" ht="12.75">
      <c r="A127" s="355"/>
      <c r="B127" s="171">
        <v>75</v>
      </c>
      <c r="C127" s="172" t="s">
        <v>60</v>
      </c>
      <c r="D127" s="316"/>
      <c r="E127" s="316"/>
      <c r="F127" s="316"/>
      <c r="G127" s="356"/>
    </row>
    <row r="128" spans="1:7" ht="12.75">
      <c r="A128" s="355"/>
      <c r="B128" s="171">
        <v>603</v>
      </c>
      <c r="C128" s="172" t="s">
        <v>61</v>
      </c>
      <c r="D128" s="316"/>
      <c r="E128" s="316"/>
      <c r="F128" s="316"/>
      <c r="G128" s="356"/>
    </row>
    <row r="129" spans="1:7" ht="12.75">
      <c r="A129" s="355"/>
      <c r="B129" s="171">
        <v>609</v>
      </c>
      <c r="C129" s="172" t="s">
        <v>62</v>
      </c>
      <c r="D129" s="316"/>
      <c r="E129" s="316"/>
      <c r="F129" s="316"/>
      <c r="G129" s="356"/>
    </row>
    <row r="130" spans="1:7" ht="12.75">
      <c r="A130" s="355"/>
      <c r="B130" s="171">
        <v>619</v>
      </c>
      <c r="C130" s="172" t="s">
        <v>63</v>
      </c>
      <c r="D130" s="316"/>
      <c r="E130" s="316"/>
      <c r="F130" s="316"/>
      <c r="G130" s="356"/>
    </row>
    <row r="131" spans="1:7" ht="12.75">
      <c r="A131" s="355"/>
      <c r="B131" s="171">
        <v>629</v>
      </c>
      <c r="C131" s="172" t="s">
        <v>313</v>
      </c>
      <c r="D131" s="316"/>
      <c r="E131" s="316"/>
      <c r="F131" s="316"/>
      <c r="G131" s="356"/>
    </row>
    <row r="132" spans="1:7" ht="12.75">
      <c r="A132" s="355"/>
      <c r="B132" s="171">
        <v>6419</v>
      </c>
      <c r="C132" s="172" t="s">
        <v>64</v>
      </c>
      <c r="D132" s="316"/>
      <c r="E132" s="316"/>
      <c r="F132" s="316"/>
      <c r="G132" s="356"/>
    </row>
    <row r="133" spans="1:7" ht="12.75">
      <c r="A133" s="355"/>
      <c r="B133" s="171">
        <v>6429</v>
      </c>
      <c r="C133" s="172" t="s">
        <v>65</v>
      </c>
      <c r="D133" s="316"/>
      <c r="E133" s="316"/>
      <c r="F133" s="316"/>
      <c r="G133" s="356"/>
    </row>
    <row r="134" spans="1:7" ht="12.75">
      <c r="A134" s="355"/>
      <c r="B134" s="171">
        <v>6439</v>
      </c>
      <c r="C134" s="172" t="s">
        <v>66</v>
      </c>
      <c r="D134" s="316"/>
      <c r="E134" s="316"/>
      <c r="F134" s="316"/>
      <c r="G134" s="356"/>
    </row>
    <row r="135" spans="1:7" ht="26.25">
      <c r="A135" s="355"/>
      <c r="B135" s="171" t="s">
        <v>79</v>
      </c>
      <c r="C135" s="172" t="s">
        <v>67</v>
      </c>
      <c r="D135" s="418"/>
      <c r="E135" s="418"/>
      <c r="F135" s="418"/>
      <c r="G135" s="356"/>
    </row>
    <row r="136" spans="1:7" ht="12.75">
      <c r="A136" s="355"/>
      <c r="B136" s="171">
        <v>6489</v>
      </c>
      <c r="C136" s="172" t="s">
        <v>68</v>
      </c>
      <c r="D136" s="316"/>
      <c r="E136" s="316"/>
      <c r="F136" s="316"/>
      <c r="G136" s="356"/>
    </row>
    <row r="137" spans="1:7" ht="12.75">
      <c r="A137" s="355"/>
      <c r="B137" s="171">
        <v>6611</v>
      </c>
      <c r="C137" s="172" t="s">
        <v>69</v>
      </c>
      <c r="D137" s="316"/>
      <c r="E137" s="316"/>
      <c r="F137" s="316"/>
      <c r="G137" s="356"/>
    </row>
    <row r="138" spans="1:7" s="346" customFormat="1" ht="13.5" thickBot="1">
      <c r="A138" s="355"/>
      <c r="B138" s="171"/>
      <c r="C138" s="174"/>
      <c r="D138" s="175"/>
      <c r="E138" s="175"/>
      <c r="F138" s="175"/>
      <c r="G138" s="356"/>
    </row>
    <row r="139" spans="1:7" ht="14.25" thickBot="1" thickTop="1">
      <c r="A139" s="355"/>
      <c r="B139" s="169"/>
      <c r="C139" s="104" t="s">
        <v>24</v>
      </c>
      <c r="D139" s="105">
        <f>SUM(D123:D137)</f>
        <v>0</v>
      </c>
      <c r="E139" s="106">
        <f>SUM(E123:E137)</f>
        <v>0</v>
      </c>
      <c r="F139" s="107">
        <f>SUM(F123:F137)</f>
        <v>0</v>
      </c>
      <c r="G139" s="356"/>
    </row>
    <row r="140" spans="1:7" s="346" customFormat="1" ht="13.5" thickTop="1">
      <c r="A140" s="355"/>
      <c r="B140" s="169"/>
      <c r="C140" s="165"/>
      <c r="D140" s="170"/>
      <c r="E140" s="170"/>
      <c r="F140" s="170"/>
      <c r="G140" s="61"/>
    </row>
    <row r="141" spans="1:7" s="346" customFormat="1" ht="12.75">
      <c r="A141" s="355"/>
      <c r="B141" s="169"/>
      <c r="C141" s="165"/>
      <c r="D141" s="170"/>
      <c r="E141" s="170"/>
      <c r="F141" s="170"/>
      <c r="G141" s="61"/>
    </row>
    <row r="142" spans="1:7" ht="26.25">
      <c r="A142" s="355"/>
      <c r="B142" s="159"/>
      <c r="C142" s="176" t="s">
        <v>244</v>
      </c>
      <c r="D142" s="72" t="str">
        <f>IF('Page de garde'!$D$4="","Réel N-2","Réel "&amp;('Page de garde'!$D$4-2))</f>
        <v>Réel N-2</v>
      </c>
      <c r="E142" s="72" t="str">
        <f>IF('Page de garde'!$D$4="","Réel N-1","Réel "&amp;('Page de garde'!$D$4-1))</f>
        <v>Réel N-1</v>
      </c>
      <c r="F142" s="73" t="str">
        <f>IF('Page de garde'!$D$4="","Exercice N","Exercice "&amp;('Page de garde'!$D$4))</f>
        <v>Exercice N</v>
      </c>
      <c r="G142" s="61"/>
    </row>
    <row r="143" spans="1:7" ht="26.25">
      <c r="A143" s="355"/>
      <c r="B143" s="159"/>
      <c r="C143" s="160"/>
      <c r="D143" s="77" t="s">
        <v>138</v>
      </c>
      <c r="E143" s="77" t="s">
        <v>138</v>
      </c>
      <c r="F143" s="77" t="s">
        <v>138</v>
      </c>
      <c r="G143" s="61"/>
    </row>
    <row r="144" spans="1:7" ht="12.75">
      <c r="A144" s="355"/>
      <c r="B144" s="159"/>
      <c r="C144" s="168"/>
      <c r="D144" s="81"/>
      <c r="E144" s="81"/>
      <c r="F144" s="81"/>
      <c r="G144" s="61"/>
    </row>
    <row r="145" spans="1:7" ht="12.75">
      <c r="A145" s="355"/>
      <c r="B145" s="173">
        <v>76</v>
      </c>
      <c r="C145" s="172" t="s">
        <v>70</v>
      </c>
      <c r="D145" s="316"/>
      <c r="E145" s="316"/>
      <c r="F145" s="316"/>
      <c r="G145" s="356"/>
    </row>
    <row r="146" spans="1:7" ht="12.75">
      <c r="A146" s="355"/>
      <c r="B146" s="173"/>
      <c r="C146" s="174"/>
      <c r="D146" s="175"/>
      <c r="E146" s="175"/>
      <c r="F146" s="175"/>
      <c r="G146" s="356"/>
    </row>
    <row r="147" spans="1:7" ht="12.75">
      <c r="A147" s="355"/>
      <c r="B147" s="177" t="s">
        <v>71</v>
      </c>
      <c r="C147" s="178"/>
      <c r="D147" s="179"/>
      <c r="E147" s="179"/>
      <c r="F147" s="179"/>
      <c r="G147" s="356"/>
    </row>
    <row r="148" spans="1:7" ht="12.75">
      <c r="A148" s="355"/>
      <c r="B148" s="180">
        <v>771</v>
      </c>
      <c r="C148" s="181" t="s">
        <v>72</v>
      </c>
      <c r="D148" s="316"/>
      <c r="E148" s="316"/>
      <c r="F148" s="316"/>
      <c r="G148" s="356"/>
    </row>
    <row r="149" spans="1:7" ht="12.75">
      <c r="A149" s="355"/>
      <c r="B149" s="180">
        <v>775</v>
      </c>
      <c r="C149" s="181" t="s">
        <v>73</v>
      </c>
      <c r="D149" s="316"/>
      <c r="E149" s="316"/>
      <c r="F149" s="316"/>
      <c r="G149" s="356"/>
    </row>
    <row r="150" spans="1:7" ht="12.75">
      <c r="A150" s="355"/>
      <c r="B150" s="180">
        <v>777</v>
      </c>
      <c r="C150" s="181" t="s">
        <v>74</v>
      </c>
      <c r="D150" s="316"/>
      <c r="E150" s="316"/>
      <c r="F150" s="316"/>
      <c r="G150" s="356"/>
    </row>
    <row r="151" spans="1:7" ht="12.75">
      <c r="A151" s="355"/>
      <c r="B151" s="180">
        <v>778</v>
      </c>
      <c r="C151" s="181" t="s">
        <v>174</v>
      </c>
      <c r="D151" s="316"/>
      <c r="E151" s="316"/>
      <c r="F151" s="316"/>
      <c r="G151" s="356"/>
    </row>
    <row r="152" spans="1:7" ht="12.75">
      <c r="A152" s="355"/>
      <c r="B152" s="180">
        <v>7781</v>
      </c>
      <c r="C152" s="181" t="s">
        <v>173</v>
      </c>
      <c r="D152" s="316"/>
      <c r="E152" s="316"/>
      <c r="F152" s="316"/>
      <c r="G152" s="356"/>
    </row>
    <row r="153" spans="1:7" ht="12.75">
      <c r="A153" s="355"/>
      <c r="B153" s="182"/>
      <c r="C153" s="183"/>
      <c r="D153" s="184"/>
      <c r="E153" s="184"/>
      <c r="F153" s="184"/>
      <c r="G153" s="356"/>
    </row>
    <row r="154" spans="1:7" ht="12.75">
      <c r="A154" s="355"/>
      <c r="B154" s="177" t="s">
        <v>75</v>
      </c>
      <c r="C154" s="185"/>
      <c r="D154" s="179"/>
      <c r="E154" s="179"/>
      <c r="F154" s="179"/>
      <c r="G154" s="356"/>
    </row>
    <row r="155" spans="1:7" ht="12.75">
      <c r="A155" s="355"/>
      <c r="B155" s="180">
        <v>7811</v>
      </c>
      <c r="C155" s="143" t="s">
        <v>126</v>
      </c>
      <c r="D155" s="316"/>
      <c r="E155" s="316"/>
      <c r="F155" s="316"/>
      <c r="G155" s="356"/>
    </row>
    <row r="156" spans="1:7" ht="12.75">
      <c r="A156" s="355"/>
      <c r="B156" s="180">
        <v>7815</v>
      </c>
      <c r="C156" s="143" t="s">
        <v>125</v>
      </c>
      <c r="D156" s="316"/>
      <c r="E156" s="316"/>
      <c r="F156" s="316"/>
      <c r="G156" s="356"/>
    </row>
    <row r="157" spans="1:7" ht="12.75">
      <c r="A157" s="355"/>
      <c r="B157" s="180">
        <v>7816</v>
      </c>
      <c r="C157" s="143" t="s">
        <v>124</v>
      </c>
      <c r="D157" s="316"/>
      <c r="E157" s="316"/>
      <c r="F157" s="316"/>
      <c r="G157" s="356"/>
    </row>
    <row r="158" spans="1:7" ht="12.75">
      <c r="A158" s="355"/>
      <c r="B158" s="180">
        <v>7817</v>
      </c>
      <c r="C158" s="143" t="s">
        <v>123</v>
      </c>
      <c r="D158" s="316"/>
      <c r="E158" s="316"/>
      <c r="F158" s="316"/>
      <c r="G158" s="356"/>
    </row>
    <row r="159" spans="1:7" ht="12.75">
      <c r="A159" s="355"/>
      <c r="B159" s="180">
        <v>786</v>
      </c>
      <c r="C159" s="143" t="s">
        <v>76</v>
      </c>
      <c r="D159" s="316"/>
      <c r="E159" s="316"/>
      <c r="F159" s="316"/>
      <c r="G159" s="356"/>
    </row>
    <row r="160" spans="1:7" ht="26.25">
      <c r="A160" s="355"/>
      <c r="B160" s="180">
        <v>787</v>
      </c>
      <c r="C160" s="143" t="s">
        <v>77</v>
      </c>
      <c r="D160" s="418"/>
      <c r="E160" s="418"/>
      <c r="F160" s="418"/>
      <c r="G160" s="356"/>
    </row>
    <row r="161" spans="1:7" ht="12.75">
      <c r="A161" s="355"/>
      <c r="B161" s="180">
        <v>789</v>
      </c>
      <c r="C161" s="143" t="s">
        <v>333</v>
      </c>
      <c r="D161" s="418"/>
      <c r="E161" s="418"/>
      <c r="F161" s="418"/>
      <c r="G161" s="356"/>
    </row>
    <row r="162" spans="1:7" ht="26.25">
      <c r="A162" s="355"/>
      <c r="B162" s="180">
        <v>78921</v>
      </c>
      <c r="C162" s="143" t="s">
        <v>334</v>
      </c>
      <c r="D162" s="418"/>
      <c r="E162" s="418"/>
      <c r="F162" s="418"/>
      <c r="G162" s="356"/>
    </row>
    <row r="163" spans="1:7" ht="26.25">
      <c r="A163" s="355"/>
      <c r="B163" s="180">
        <v>78922</v>
      </c>
      <c r="C163" s="143" t="s">
        <v>335</v>
      </c>
      <c r="D163" s="418"/>
      <c r="E163" s="418"/>
      <c r="F163" s="418"/>
      <c r="G163" s="356"/>
    </row>
    <row r="164" spans="1:7" ht="12.75">
      <c r="A164" s="355"/>
      <c r="B164" s="180">
        <v>79</v>
      </c>
      <c r="C164" s="181" t="s">
        <v>78</v>
      </c>
      <c r="D164" s="316"/>
      <c r="E164" s="316"/>
      <c r="F164" s="316"/>
      <c r="G164" s="356"/>
    </row>
    <row r="165" spans="1:7" ht="13.5" thickBot="1">
      <c r="A165" s="355"/>
      <c r="B165" s="182"/>
      <c r="C165" s="183"/>
      <c r="D165" s="183"/>
      <c r="E165" s="183"/>
      <c r="F165" s="183"/>
      <c r="G165" s="356"/>
    </row>
    <row r="166" spans="1:7" ht="14.25" thickBot="1" thickTop="1">
      <c r="A166" s="355"/>
      <c r="B166" s="186"/>
      <c r="C166" s="104" t="s">
        <v>51</v>
      </c>
      <c r="D166" s="105">
        <f>SUM(D145,D148:D152,D155:D164)</f>
        <v>0</v>
      </c>
      <c r="E166" s="106">
        <f>SUM(E145,E148:E152,E155:E164)</f>
        <v>0</v>
      </c>
      <c r="F166" s="107">
        <f>SUM(F145,F148:F152,F155:F164)</f>
        <v>0</v>
      </c>
      <c r="G166" s="356"/>
    </row>
    <row r="167" spans="1:7" ht="14.25" thickBot="1" thickTop="1">
      <c r="A167" s="355"/>
      <c r="B167" s="182"/>
      <c r="C167" s="187"/>
      <c r="D167" s="183"/>
      <c r="E167" s="183"/>
      <c r="F167" s="183"/>
      <c r="G167" s="356"/>
    </row>
    <row r="168" spans="1:7" s="347" customFormat="1" ht="14.25" thickBot="1" thickTop="1">
      <c r="A168" s="188"/>
      <c r="B168" s="182"/>
      <c r="C168" s="104" t="s">
        <v>112</v>
      </c>
      <c r="D168" s="105">
        <f>D117+D139+D166</f>
        <v>0</v>
      </c>
      <c r="E168" s="106">
        <f>E117+E139+E166</f>
        <v>0</v>
      </c>
      <c r="F168" s="107">
        <f>F117+F139+F166</f>
        <v>0</v>
      </c>
      <c r="G168" s="189"/>
    </row>
    <row r="169" spans="1:7" ht="14.25" thickBot="1" thickTop="1">
      <c r="A169" s="355"/>
      <c r="B169" s="180"/>
      <c r="C169" s="183"/>
      <c r="D169" s="183"/>
      <c r="E169" s="183"/>
      <c r="F169" s="183"/>
      <c r="G169" s="356"/>
    </row>
    <row r="170" spans="1:7" ht="14.25" thickBot="1" thickTop="1">
      <c r="A170" s="355"/>
      <c r="B170" s="158"/>
      <c r="C170" s="104" t="s">
        <v>81</v>
      </c>
      <c r="D170" s="105">
        <f>IF(D168&gt;D96,0,-D168+D96)</f>
        <v>0</v>
      </c>
      <c r="E170" s="106">
        <f>IF(E168&gt;E96,0,-E168+E96)</f>
        <v>0</v>
      </c>
      <c r="F170" s="107">
        <f>IF(F168&gt;F96,0,-F168+F96)</f>
        <v>0</v>
      </c>
      <c r="G170" s="356"/>
    </row>
    <row r="171" spans="1:7" ht="14.25" thickBot="1" thickTop="1">
      <c r="A171" s="355"/>
      <c r="B171" s="158"/>
      <c r="C171" s="64"/>
      <c r="D171" s="62"/>
      <c r="E171" s="62"/>
      <c r="F171" s="62"/>
      <c r="G171" s="356"/>
    </row>
    <row r="172" spans="1:7" ht="27" thickBot="1" thickTop="1">
      <c r="A172" s="355"/>
      <c r="B172" s="158"/>
      <c r="C172" s="104" t="s">
        <v>122</v>
      </c>
      <c r="D172" s="105">
        <f>D168+D170</f>
        <v>0</v>
      </c>
      <c r="E172" s="106">
        <f>E168+E170</f>
        <v>0</v>
      </c>
      <c r="F172" s="107">
        <f>F168+F170</f>
        <v>0</v>
      </c>
      <c r="G172" s="356"/>
    </row>
    <row r="173" spans="1:7" ht="14.25" thickBot="1" thickTop="1">
      <c r="A173" s="355"/>
      <c r="B173" s="62"/>
      <c r="C173" s="62"/>
      <c r="D173" s="62"/>
      <c r="E173" s="62"/>
      <c r="F173" s="62"/>
      <c r="G173" s="356"/>
    </row>
    <row r="174" spans="1:7" ht="13.5" thickTop="1">
      <c r="A174" s="355"/>
      <c r="B174" s="158"/>
      <c r="C174" s="384" t="s">
        <v>196</v>
      </c>
      <c r="D174" s="321"/>
      <c r="E174" s="321"/>
      <c r="F174" s="322"/>
      <c r="G174" s="356"/>
    </row>
    <row r="175" spans="1:7" ht="13.5" thickBot="1">
      <c r="A175" s="355"/>
      <c r="B175" s="158"/>
      <c r="C175" s="385" t="s">
        <v>197</v>
      </c>
      <c r="D175" s="323"/>
      <c r="E175" s="323"/>
      <c r="F175" s="324"/>
      <c r="G175" s="356"/>
    </row>
    <row r="176" spans="1:7" ht="14.25" thickBot="1" thickTop="1">
      <c r="A176" s="190"/>
      <c r="B176" s="191"/>
      <c r="C176" s="192"/>
      <c r="D176" s="193"/>
      <c r="E176" s="193"/>
      <c r="F176" s="193"/>
      <c r="G176" s="194"/>
    </row>
  </sheetData>
  <sheetProtection password="EAD6" sheet="1" objects="1" scenarios="1"/>
  <mergeCells count="9">
    <mergeCell ref="C120:C121"/>
    <mergeCell ref="B2:C2"/>
    <mergeCell ref="D2:F2"/>
    <mergeCell ref="B4:C4"/>
    <mergeCell ref="D4:F4"/>
    <mergeCell ref="B6:F6"/>
    <mergeCell ref="B102:F102"/>
    <mergeCell ref="B3:C3"/>
    <mergeCell ref="D3:F3"/>
  </mergeCells>
  <dataValidations count="2">
    <dataValidation type="decimal" operator="greaterThanOrEqual" allowBlank="1" showInputMessage="1" showErrorMessage="1" error="Veuillez saisir un nombre." sqref="D170:F170 D98:F98">
      <formula1>0</formula1>
    </dataValidation>
    <dataValidation type="decimal" allowBlank="1" showInputMessage="1" showErrorMessage="1" error="Veuillez saisir un nombre." sqref="D11:F28 D35:F45 D174:F175 D107:F110 D111:F115 D123:F137 D145:F145 D148:F152 D155:F164 D53:F91">
      <formula1>-10000000000000000</formula1>
      <formula2>100000000000000000</formula2>
    </dataValidation>
  </dataValidations>
  <printOptions/>
  <pageMargins left="0.7" right="0.7" top="0.75" bottom="0.75" header="0.3" footer="0.3"/>
  <pageSetup horizontalDpi="600" verticalDpi="600" orientation="portrait" paperSize="9" r:id="rId1"/>
  <rowBreaks count="1" manualBreakCount="1">
    <brk id="48" max="255" man="1"/>
  </rowBreaks>
</worksheet>
</file>

<file path=xl/worksheets/sheet12.xml><?xml version="1.0" encoding="utf-8"?>
<worksheet xmlns="http://schemas.openxmlformats.org/spreadsheetml/2006/main" xmlns:r="http://schemas.openxmlformats.org/officeDocument/2006/relationships">
  <sheetPr codeName="Feuil5">
    <pageSetUpPr fitToPage="1"/>
  </sheetPr>
  <dimension ref="A1:H36"/>
  <sheetViews>
    <sheetView zoomScalePageLayoutView="0" workbookViewId="0" topLeftCell="A1">
      <selection activeCell="A1" sqref="A1"/>
    </sheetView>
  </sheetViews>
  <sheetFormatPr defaultColWidth="11.421875" defaultRowHeight="15"/>
  <cols>
    <col min="1" max="1" width="2.7109375" style="275" customWidth="1"/>
    <col min="2" max="2" width="72.7109375" style="275" customWidth="1"/>
    <col min="3" max="4" width="15.7109375" style="275" customWidth="1"/>
    <col min="5" max="5" width="72.7109375" style="275" customWidth="1"/>
    <col min="6" max="6" width="2.7109375" style="275" customWidth="1"/>
    <col min="7" max="16384" width="11.421875" style="275" customWidth="1"/>
  </cols>
  <sheetData>
    <row r="1" spans="1:6" ht="12.75">
      <c r="A1" s="272"/>
      <c r="B1" s="273"/>
      <c r="C1" s="273"/>
      <c r="D1" s="273"/>
      <c r="E1" s="273"/>
      <c r="F1" s="274"/>
    </row>
    <row r="2" spans="1:6" ht="38.25" customHeight="1">
      <c r="A2" s="276"/>
      <c r="B2" s="634" t="s">
        <v>119</v>
      </c>
      <c r="C2" s="634"/>
      <c r="D2" s="634"/>
      <c r="E2" s="634"/>
      <c r="F2" s="277"/>
    </row>
    <row r="3" spans="1:6" ht="12.75">
      <c r="A3" s="276"/>
      <c r="B3" s="278"/>
      <c r="C3" s="278"/>
      <c r="D3" s="278"/>
      <c r="E3" s="278"/>
      <c r="F3" s="277"/>
    </row>
    <row r="4" spans="1:6" ht="12.75">
      <c r="A4" s="276"/>
      <c r="B4" s="642" t="str">
        <f>IF('Page de garde'!$D$4="","COMPTE DE RESULTAT PREVISIONNEL PRINCIPAL - (PREVISIONS EXERCICE N)","COMPTE DE RESULTAT PREVISIONNEL PRINCIPAL - (PREVISIONS EXERCICE "&amp;'Page de garde'!$D$4&amp;")")</f>
        <v>COMPTE DE RESULTAT PREVISIONNEL PRINCIPAL - (PREVISIONS EXERCICE N)</v>
      </c>
      <c r="C4" s="642"/>
      <c r="D4" s="642"/>
      <c r="E4" s="642"/>
      <c r="F4" s="277"/>
    </row>
    <row r="5" spans="1:6" ht="12.75">
      <c r="A5" s="276"/>
      <c r="B5" s="387"/>
      <c r="C5" s="387"/>
      <c r="D5" s="387"/>
      <c r="E5" s="387"/>
      <c r="F5" s="277"/>
    </row>
    <row r="6" spans="1:6" ht="12.75">
      <c r="A6" s="276"/>
      <c r="B6" s="279" t="s">
        <v>161</v>
      </c>
      <c r="C6" s="640">
        <f>CRPP!$D$3</f>
        <v>0</v>
      </c>
      <c r="D6" s="640"/>
      <c r="E6" s="640"/>
      <c r="F6" s="277"/>
    </row>
    <row r="7" spans="1:6" ht="12.75">
      <c r="A7" s="276"/>
      <c r="B7" s="279" t="s">
        <v>162</v>
      </c>
      <c r="C7" s="641">
        <f>CRPP!$D$2</f>
        <v>0</v>
      </c>
      <c r="D7" s="641"/>
      <c r="E7" s="641"/>
      <c r="F7" s="277"/>
    </row>
    <row r="8" spans="1:6" ht="13.5" thickBot="1">
      <c r="A8" s="276"/>
      <c r="B8" s="280"/>
      <c r="C8" s="281"/>
      <c r="D8" s="281"/>
      <c r="E8" s="282"/>
      <c r="F8" s="277"/>
    </row>
    <row r="9" spans="1:6" s="287" customFormat="1" ht="12.75">
      <c r="A9" s="283"/>
      <c r="B9" s="387"/>
      <c r="C9" s="284" t="s">
        <v>109</v>
      </c>
      <c r="D9" s="285" t="s">
        <v>110</v>
      </c>
      <c r="E9" s="387"/>
      <c r="F9" s="286"/>
    </row>
    <row r="10" spans="1:6" s="293" customFormat="1" ht="27" thickBot="1">
      <c r="A10" s="288"/>
      <c r="B10" s="226"/>
      <c r="C10" s="289" t="s">
        <v>139</v>
      </c>
      <c r="D10" s="290" t="s">
        <v>139</v>
      </c>
      <c r="E10" s="291"/>
      <c r="F10" s="292"/>
    </row>
    <row r="11" spans="1:6" s="294" customFormat="1" ht="12.75">
      <c r="A11" s="276"/>
      <c r="B11" s="214" t="s">
        <v>140</v>
      </c>
      <c r="C11" s="246">
        <f>CRPP!$F$30+CRP_SF!$F$30</f>
        <v>0</v>
      </c>
      <c r="D11" s="246">
        <f>CRPP!$F$117+CRP_SF!$F$117</f>
        <v>0</v>
      </c>
      <c r="E11" s="215" t="s">
        <v>143</v>
      </c>
      <c r="F11" s="277"/>
    </row>
    <row r="12" spans="1:6" s="294" customFormat="1" ht="12.75">
      <c r="A12" s="276"/>
      <c r="B12" s="216" t="s">
        <v>141</v>
      </c>
      <c r="C12" s="246">
        <f>CRPP!$F$47+CRP_SF!$F$47</f>
        <v>0</v>
      </c>
      <c r="D12" s="246">
        <f>CRPP!$F$139+CRP_SF!$F$139</f>
        <v>0</v>
      </c>
      <c r="E12" s="217" t="s">
        <v>144</v>
      </c>
      <c r="F12" s="277"/>
    </row>
    <row r="13" spans="1:8" ht="13.5" thickBot="1">
      <c r="A13" s="276"/>
      <c r="B13" s="216" t="s">
        <v>142</v>
      </c>
      <c r="C13" s="295">
        <f>CRPP!$F$93+CRP_SF!$F$93</f>
        <v>0</v>
      </c>
      <c r="D13" s="246">
        <f>CRPP!$F$166+CRP_SF!$F$166</f>
        <v>0</v>
      </c>
      <c r="E13" s="218" t="s">
        <v>145</v>
      </c>
      <c r="F13" s="277"/>
      <c r="H13" s="157"/>
    </row>
    <row r="14" spans="1:8" s="300" customFormat="1" ht="13.5" thickBot="1">
      <c r="A14" s="288"/>
      <c r="B14" s="296" t="s">
        <v>111</v>
      </c>
      <c r="C14" s="297">
        <f>CRPP!$F$96+CRP_SF!$F$96</f>
        <v>0</v>
      </c>
      <c r="D14" s="298">
        <f>CRPP!$F$168+CRP_SF!$F$168</f>
        <v>0</v>
      </c>
      <c r="E14" s="299" t="s">
        <v>112</v>
      </c>
      <c r="F14" s="292"/>
      <c r="H14" s="157"/>
    </row>
    <row r="15" spans="1:8" s="305" customFormat="1" ht="12.75">
      <c r="A15" s="283"/>
      <c r="B15" s="301" t="s">
        <v>127</v>
      </c>
      <c r="C15" s="302">
        <f>CRPP!$F$98+CRP_SF!$F$98</f>
        <v>0</v>
      </c>
      <c r="D15" s="303">
        <f>CRPP!$F$170+CRP_SF!$F$170</f>
        <v>0</v>
      </c>
      <c r="E15" s="304" t="s">
        <v>128</v>
      </c>
      <c r="F15" s="286"/>
      <c r="H15" s="207"/>
    </row>
    <row r="16" spans="1:8" ht="13.5" thickBot="1">
      <c r="A16" s="276"/>
      <c r="B16" s="306" t="s">
        <v>113</v>
      </c>
      <c r="C16" s="307">
        <f>CRPP!$F$100+CRP_SF!$F$100</f>
        <v>0</v>
      </c>
      <c r="D16" s="308">
        <f>CRPP!$F$172+CRP_SF!$F$172</f>
        <v>0</v>
      </c>
      <c r="E16" s="309" t="s">
        <v>113</v>
      </c>
      <c r="F16" s="277"/>
      <c r="H16" s="294"/>
    </row>
    <row r="17" spans="1:6" ht="12.75">
      <c r="A17" s="276"/>
      <c r="B17" s="227"/>
      <c r="C17" s="227"/>
      <c r="D17" s="227"/>
      <c r="E17" s="227"/>
      <c r="F17" s="277"/>
    </row>
    <row r="18" spans="1:6" ht="12.75">
      <c r="A18" s="276"/>
      <c r="B18" s="227"/>
      <c r="C18" s="227"/>
      <c r="D18" s="227"/>
      <c r="E18" s="227"/>
      <c r="F18" s="277"/>
    </row>
    <row r="19" spans="1:6" ht="12.75">
      <c r="A19" s="276"/>
      <c r="B19" s="642" t="str">
        <f>IF('Page de garde'!$D$4="","COMPTE DE RESULTAT PREVISIONNEL ANNEXE - (PREVISIONS EXERCICE N)","COMPTE DE RESULTAT PREVISIONNEL ANNEXE - (PREVISIONS EXERCICE "&amp;'Page de garde'!$D$4&amp;")")</f>
        <v>COMPTE DE RESULTAT PREVISIONNEL ANNEXE - (PREVISIONS EXERCICE N)</v>
      </c>
      <c r="C19" s="642"/>
      <c r="D19" s="642"/>
      <c r="E19" s="642"/>
      <c r="F19" s="277"/>
    </row>
    <row r="20" spans="1:6" ht="12.75">
      <c r="A20" s="276"/>
      <c r="B20" s="387"/>
      <c r="C20" s="387"/>
      <c r="D20" s="387"/>
      <c r="E20" s="387"/>
      <c r="F20" s="277"/>
    </row>
    <row r="21" spans="1:6" ht="12.75">
      <c r="A21" s="276"/>
      <c r="B21" s="387"/>
      <c r="C21" s="387"/>
      <c r="D21" s="387"/>
      <c r="E21" s="387"/>
      <c r="F21" s="277"/>
    </row>
    <row r="22" spans="1:6" ht="12.75">
      <c r="A22" s="276"/>
      <c r="B22" s="279" t="s">
        <v>161</v>
      </c>
      <c r="C22" s="640">
        <f>+CRPP!$D$3</f>
        <v>0</v>
      </c>
      <c r="D22" s="640"/>
      <c r="E22" s="640"/>
      <c r="F22" s="277"/>
    </row>
    <row r="23" spans="1:6" ht="12.75">
      <c r="A23" s="276"/>
      <c r="B23" s="279" t="s">
        <v>162</v>
      </c>
      <c r="C23" s="641">
        <f>+CRPP!$D$2</f>
        <v>0</v>
      </c>
      <c r="D23" s="641"/>
      <c r="E23" s="641"/>
      <c r="F23" s="277"/>
    </row>
    <row r="24" spans="1:6" ht="12.75">
      <c r="A24" s="276"/>
      <c r="B24" s="279" t="s">
        <v>224</v>
      </c>
      <c r="C24" s="640">
        <f>+CRP_SF!$D$3</f>
        <v>0</v>
      </c>
      <c r="D24" s="640"/>
      <c r="E24" s="640"/>
      <c r="F24" s="277"/>
    </row>
    <row r="25" spans="1:6" ht="12.75">
      <c r="A25" s="276"/>
      <c r="B25" s="279" t="s">
        <v>225</v>
      </c>
      <c r="C25" s="640">
        <f>+CRP_SF!$D$2</f>
        <v>0</v>
      </c>
      <c r="D25" s="640"/>
      <c r="E25" s="640"/>
      <c r="F25" s="277"/>
    </row>
    <row r="26" spans="1:6" ht="12.75">
      <c r="A26" s="276"/>
      <c r="B26" s="279" t="s">
        <v>209</v>
      </c>
      <c r="C26" s="640">
        <f>+CRP_SF!$D$4</f>
        <v>0</v>
      </c>
      <c r="D26" s="640"/>
      <c r="E26" s="640"/>
      <c r="F26" s="277"/>
    </row>
    <row r="27" spans="1:6" ht="13.5" thickBot="1">
      <c r="A27" s="276"/>
      <c r="B27" s="280"/>
      <c r="C27" s="281"/>
      <c r="D27" s="281"/>
      <c r="E27" s="282"/>
      <c r="F27" s="277"/>
    </row>
    <row r="28" spans="1:6" s="287" customFormat="1" ht="12.75">
      <c r="A28" s="283"/>
      <c r="B28" s="387"/>
      <c r="C28" s="284" t="s">
        <v>109</v>
      </c>
      <c r="D28" s="285" t="s">
        <v>110</v>
      </c>
      <c r="E28" s="387"/>
      <c r="F28" s="286"/>
    </row>
    <row r="29" spans="1:6" s="293" customFormat="1" ht="27" thickBot="1">
      <c r="A29" s="288"/>
      <c r="B29" s="226"/>
      <c r="C29" s="289" t="s">
        <v>139</v>
      </c>
      <c r="D29" s="290" t="s">
        <v>139</v>
      </c>
      <c r="E29" s="291"/>
      <c r="F29" s="292"/>
    </row>
    <row r="30" spans="1:6" s="294" customFormat="1" ht="12.75">
      <c r="A30" s="276"/>
      <c r="B30" s="214" t="s">
        <v>140</v>
      </c>
      <c r="C30" s="246">
        <f>CRPP!$F$30+CRP_SF!$F$30</f>
        <v>0</v>
      </c>
      <c r="D30" s="246">
        <f>CRPP!$F$117+CRP_SF!$F$117</f>
        <v>0</v>
      </c>
      <c r="E30" s="215" t="s">
        <v>143</v>
      </c>
      <c r="F30" s="277"/>
    </row>
    <row r="31" spans="1:6" s="294" customFormat="1" ht="12.75">
      <c r="A31" s="276"/>
      <c r="B31" s="216" t="s">
        <v>141</v>
      </c>
      <c r="C31" s="246">
        <f>CRPP!$F$47+CRP_SF!$F$47</f>
        <v>0</v>
      </c>
      <c r="D31" s="246">
        <f>CRPP!$F$139+CRP_SF!$F$139</f>
        <v>0</v>
      </c>
      <c r="E31" s="217" t="s">
        <v>144</v>
      </c>
      <c r="F31" s="277"/>
    </row>
    <row r="32" spans="1:8" ht="13.5" thickBot="1">
      <c r="A32" s="276"/>
      <c r="B32" s="216" t="s">
        <v>142</v>
      </c>
      <c r="C32" s="295">
        <f>CRPP!$F$93+CRP_SF!$F$93</f>
        <v>0</v>
      </c>
      <c r="D32" s="246">
        <f>CRPP!$F$166+CRP_SF!$F$166</f>
        <v>0</v>
      </c>
      <c r="E32" s="218" t="s">
        <v>145</v>
      </c>
      <c r="F32" s="277"/>
      <c r="H32" s="157"/>
    </row>
    <row r="33" spans="1:8" s="300" customFormat="1" ht="13.5" thickBot="1">
      <c r="A33" s="288"/>
      <c r="B33" s="296" t="s">
        <v>111</v>
      </c>
      <c r="C33" s="297">
        <f>CRPP!$F$96+CRP_SF!$F$96</f>
        <v>0</v>
      </c>
      <c r="D33" s="298">
        <f>CRPP!$F$168+CRP_SF!$F$168</f>
        <v>0</v>
      </c>
      <c r="E33" s="299" t="s">
        <v>112</v>
      </c>
      <c r="F33" s="292"/>
      <c r="H33" s="157"/>
    </row>
    <row r="34" spans="1:8" s="305" customFormat="1" ht="12.75">
      <c r="A34" s="283"/>
      <c r="B34" s="301" t="s">
        <v>127</v>
      </c>
      <c r="C34" s="302">
        <f>CRPP!$F$98+CRP_SF!$F$98</f>
        <v>0</v>
      </c>
      <c r="D34" s="303">
        <f>CRPP!$F$170+CRP_SF!$F$170</f>
        <v>0</v>
      </c>
      <c r="E34" s="304" t="s">
        <v>128</v>
      </c>
      <c r="F34" s="286"/>
      <c r="H34" s="207"/>
    </row>
    <row r="35" spans="1:8" ht="13.5" thickBot="1">
      <c r="A35" s="276"/>
      <c r="B35" s="306" t="s">
        <v>113</v>
      </c>
      <c r="C35" s="307">
        <f>CRPP!$F$100+CRP_SF!$F$100</f>
        <v>0</v>
      </c>
      <c r="D35" s="308">
        <f>CRPP!$F$172+CRP_SF!$F$172</f>
        <v>0</v>
      </c>
      <c r="E35" s="309" t="s">
        <v>113</v>
      </c>
      <c r="F35" s="277"/>
      <c r="H35" s="294"/>
    </row>
    <row r="36" spans="1:6" ht="13.5" thickBot="1">
      <c r="A36" s="310"/>
      <c r="B36" s="311"/>
      <c r="C36" s="311"/>
      <c r="D36" s="311"/>
      <c r="E36" s="311"/>
      <c r="F36" s="312"/>
    </row>
  </sheetData>
  <sheetProtection password="EAD6" sheet="1" objects="1" scenarios="1"/>
  <mergeCells count="10">
    <mergeCell ref="C24:E24"/>
    <mergeCell ref="C25:E25"/>
    <mergeCell ref="C26:E26"/>
    <mergeCell ref="C23:E23"/>
    <mergeCell ref="B19:E19"/>
    <mergeCell ref="B2:E2"/>
    <mergeCell ref="B4:E4"/>
    <mergeCell ref="C6:E6"/>
    <mergeCell ref="C7:E7"/>
    <mergeCell ref="C22:E22"/>
  </mergeCell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78" r:id="rId1"/>
  <headerFooter>
    <oddFooter>&amp;R&amp;"Arial,Normal"&amp;8&amp;F&amp;A</oddFooter>
  </headerFooter>
</worksheet>
</file>

<file path=xl/worksheets/sheet13.xml><?xml version="1.0" encoding="utf-8"?>
<worksheet xmlns="http://schemas.openxmlformats.org/spreadsheetml/2006/main" xmlns:r="http://schemas.openxmlformats.org/officeDocument/2006/relationships">
  <sheetPr codeName="Feuil6">
    <pageSetUpPr fitToPage="1"/>
  </sheetPr>
  <dimension ref="A1:M25"/>
  <sheetViews>
    <sheetView zoomScalePageLayoutView="0" workbookViewId="0" topLeftCell="A1">
      <selection activeCell="A1" sqref="A1"/>
    </sheetView>
  </sheetViews>
  <sheetFormatPr defaultColWidth="11.421875" defaultRowHeight="15"/>
  <cols>
    <col min="1" max="1" width="2.7109375" style="199" customWidth="1"/>
    <col min="2" max="2" width="72.7109375" style="199" customWidth="1"/>
    <col min="3" max="4" width="15.7109375" style="199" customWidth="1"/>
    <col min="5" max="5" width="72.7109375" style="199" customWidth="1"/>
    <col min="6" max="6" width="2.7109375" style="199" customWidth="1"/>
    <col min="7" max="16384" width="11.421875" style="199" customWidth="1"/>
  </cols>
  <sheetData>
    <row r="1" spans="1:6" ht="12.75">
      <c r="A1" s="196"/>
      <c r="B1" s="197"/>
      <c r="C1" s="197"/>
      <c r="D1" s="197"/>
      <c r="E1" s="197"/>
      <c r="F1" s="198"/>
    </row>
    <row r="2" spans="1:6" s="202" customFormat="1" ht="38.25" customHeight="1">
      <c r="A2" s="200"/>
      <c r="B2" s="645" t="s">
        <v>130</v>
      </c>
      <c r="C2" s="645"/>
      <c r="D2" s="645"/>
      <c r="E2" s="645"/>
      <c r="F2" s="201"/>
    </row>
    <row r="3" spans="1:6" s="202" customFormat="1" ht="12.75">
      <c r="A3" s="200"/>
      <c r="B3" s="203"/>
      <c r="C3" s="203"/>
      <c r="D3" s="203"/>
      <c r="E3" s="203"/>
      <c r="F3" s="201"/>
    </row>
    <row r="4" spans="1:10" s="209" customFormat="1" ht="12.75">
      <c r="A4" s="204"/>
      <c r="B4" s="643" t="str">
        <f>IF('Page de garde'!$D$4="","COMPTES DE RESULTAT CONSOLIDES (CRPP + CRPA) - EXERCICE N","COMPTES DE RESULTAT CONSOLIDES (CRPP + CRPA) - EXERCICE "&amp;'Page de garde'!$D$4)</f>
        <v>COMPTES DE RESULTAT CONSOLIDES (CRPP + CRPA) - EXERCICE N</v>
      </c>
      <c r="C4" s="644"/>
      <c r="D4" s="644"/>
      <c r="E4" s="644"/>
      <c r="F4" s="205"/>
      <c r="G4" s="206"/>
      <c r="H4" s="207"/>
      <c r="I4" s="207"/>
      <c r="J4" s="208"/>
    </row>
    <row r="5" spans="1:13" ht="13.5" thickBot="1">
      <c r="A5" s="204"/>
      <c r="B5" s="210"/>
      <c r="C5" s="210"/>
      <c r="D5" s="210"/>
      <c r="E5" s="210"/>
      <c r="F5" s="205"/>
      <c r="G5" s="206"/>
      <c r="H5" s="207"/>
      <c r="I5" s="207"/>
      <c r="J5" s="208"/>
      <c r="K5" s="209"/>
      <c r="L5" s="209"/>
      <c r="M5" s="209"/>
    </row>
    <row r="6" spans="1:13" ht="39.75" thickBot="1">
      <c r="A6" s="204"/>
      <c r="B6" s="211"/>
      <c r="C6" s="212" t="s">
        <v>135</v>
      </c>
      <c r="D6" s="213" t="s">
        <v>136</v>
      </c>
      <c r="E6" s="211"/>
      <c r="F6" s="205"/>
      <c r="G6" s="206"/>
      <c r="H6" s="207"/>
      <c r="I6" s="207"/>
      <c r="J6" s="208"/>
      <c r="K6" s="209"/>
      <c r="L6" s="209"/>
      <c r="M6" s="209"/>
    </row>
    <row r="7" spans="1:6" ht="12.75">
      <c r="A7" s="204"/>
      <c r="B7" s="214" t="s">
        <v>140</v>
      </c>
      <c r="C7" s="244">
        <f>Conso!B2</f>
        <v>0</v>
      </c>
      <c r="D7" s="245">
        <f>Conso!B9</f>
        <v>0</v>
      </c>
      <c r="E7" s="215" t="s">
        <v>218</v>
      </c>
      <c r="F7" s="205"/>
    </row>
    <row r="8" spans="1:6" ht="12.75">
      <c r="A8" s="204"/>
      <c r="B8" s="216" t="s">
        <v>141</v>
      </c>
      <c r="C8" s="246">
        <f>Conso!B3</f>
        <v>0</v>
      </c>
      <c r="D8" s="245">
        <f>Conso!B10</f>
        <v>0</v>
      </c>
      <c r="E8" s="217" t="s">
        <v>144</v>
      </c>
      <c r="F8" s="205"/>
    </row>
    <row r="9" spans="1:6" ht="13.5" thickBot="1">
      <c r="A9" s="204"/>
      <c r="B9" s="216" t="s">
        <v>142</v>
      </c>
      <c r="C9" s="247">
        <f>Conso!B4</f>
        <v>0</v>
      </c>
      <c r="D9" s="245">
        <f>Conso!B11</f>
        <v>0</v>
      </c>
      <c r="E9" s="218" t="s">
        <v>219</v>
      </c>
      <c r="F9" s="205"/>
    </row>
    <row r="10" spans="1:6" ht="13.5" thickBot="1">
      <c r="A10" s="204"/>
      <c r="B10" s="219" t="s">
        <v>111</v>
      </c>
      <c r="C10" s="248">
        <f>Conso!B5</f>
        <v>0</v>
      </c>
      <c r="D10" s="249">
        <f>Conso!B12</f>
        <v>0</v>
      </c>
      <c r="E10" s="220" t="s">
        <v>112</v>
      </c>
      <c r="F10" s="205"/>
    </row>
    <row r="11" spans="1:6" s="225" customFormat="1" ht="13.5" thickBot="1">
      <c r="A11" s="221"/>
      <c r="B11" s="222" t="s">
        <v>127</v>
      </c>
      <c r="C11" s="250">
        <f>IF(D10-C10&lt;0,0,D10-C10)</f>
        <v>0</v>
      </c>
      <c r="D11" s="251">
        <f>IF(D10-C10&gt;0,0,C10-D10)</f>
        <v>0</v>
      </c>
      <c r="E11" s="223" t="s">
        <v>128</v>
      </c>
      <c r="F11" s="224"/>
    </row>
    <row r="12" spans="1:6" ht="13.5" thickBot="1">
      <c r="A12" s="204"/>
      <c r="B12" s="219" t="s">
        <v>113</v>
      </c>
      <c r="C12" s="248">
        <f>C10+C11</f>
        <v>0</v>
      </c>
      <c r="D12" s="249">
        <f>D10+D11</f>
        <v>0</v>
      </c>
      <c r="E12" s="220" t="s">
        <v>113</v>
      </c>
      <c r="F12" s="205"/>
    </row>
    <row r="13" spans="1:6" ht="12.75">
      <c r="A13" s="204"/>
      <c r="B13" s="226"/>
      <c r="C13" s="227"/>
      <c r="D13" s="227"/>
      <c r="E13" s="227"/>
      <c r="F13" s="205"/>
    </row>
    <row r="14" spans="1:6" ht="12.75">
      <c r="A14" s="204"/>
      <c r="B14" s="226"/>
      <c r="C14" s="227"/>
      <c r="D14" s="227"/>
      <c r="E14" s="227"/>
      <c r="F14" s="205"/>
    </row>
    <row r="15" spans="1:6" s="202" customFormat="1" ht="12.75">
      <c r="A15" s="200"/>
      <c r="B15" s="228" t="str">
        <f>IF('Page de garde'!$D$4="","IMPACT DES FORFAITS SOINS ET DEPENDANCE DES CRP SUR LA CAPACITE D'AUTOFINANCEMENT PREVISIONNELLE DE L'ENTITE - EXERCICE N","IMPACT DES FORFAITS SOINS ET DEPENDANCE DES CRP SUR LA CAPACITE D'AUTOFINANCEMENT PREVISIONNELLE DE L'ENTITE - EXERCICE "&amp;'Page de garde'!$D$4)</f>
        <v>IMPACT DES FORFAITS SOINS ET DEPENDANCE DES CRP SUR LA CAPACITE D'AUTOFINANCEMENT PREVISIONNELLE DE L'ENTITE - EXERCICE N</v>
      </c>
      <c r="C15" s="228"/>
      <c r="D15" s="228"/>
      <c r="E15" s="228"/>
      <c r="F15" s="229"/>
    </row>
    <row r="16" spans="1:6" ht="13.5" thickBot="1">
      <c r="A16" s="204"/>
      <c r="B16" s="211"/>
      <c r="C16" s="211"/>
      <c r="D16" s="211"/>
      <c r="E16" s="211"/>
      <c r="F16" s="205"/>
    </row>
    <row r="17" spans="1:6" s="232" customFormat="1" ht="13.5" thickBot="1">
      <c r="A17" s="204"/>
      <c r="B17" s="230" t="s">
        <v>137</v>
      </c>
      <c r="C17" s="250">
        <f>C11</f>
        <v>0</v>
      </c>
      <c r="D17" s="250">
        <f>D11</f>
        <v>0</v>
      </c>
      <c r="E17" s="231" t="s">
        <v>177</v>
      </c>
      <c r="F17" s="205"/>
    </row>
    <row r="18" spans="1:6" s="232" customFormat="1" ht="12.75">
      <c r="A18" s="204"/>
      <c r="B18" s="233" t="s">
        <v>114</v>
      </c>
      <c r="C18" s="244">
        <f>Conso!B16</f>
        <v>0</v>
      </c>
      <c r="D18" s="245">
        <f>Conso!B24</f>
        <v>0</v>
      </c>
      <c r="E18" s="234" t="s">
        <v>115</v>
      </c>
      <c r="F18" s="205"/>
    </row>
    <row r="19" spans="1:7" s="232" customFormat="1" ht="12.75">
      <c r="A19" s="204"/>
      <c r="B19" s="235" t="s">
        <v>116</v>
      </c>
      <c r="C19" s="246">
        <f>Conso!B17</f>
        <v>0</v>
      </c>
      <c r="D19" s="245">
        <f>Conso!B25</f>
        <v>0</v>
      </c>
      <c r="E19" s="236" t="s">
        <v>220</v>
      </c>
      <c r="F19" s="205"/>
      <c r="G19" s="389"/>
    </row>
    <row r="20" spans="1:6" s="232" customFormat="1" ht="12.75">
      <c r="A20" s="204"/>
      <c r="B20" s="235" t="s">
        <v>336</v>
      </c>
      <c r="C20" s="246">
        <f>Conso!B18</f>
        <v>0</v>
      </c>
      <c r="D20" s="245">
        <f>Conso!B26</f>
        <v>0</v>
      </c>
      <c r="E20" s="236" t="s">
        <v>176</v>
      </c>
      <c r="F20" s="205"/>
    </row>
    <row r="21" spans="1:6" s="232" customFormat="1" ht="12.75">
      <c r="A21" s="204"/>
      <c r="B21" s="235"/>
      <c r="C21" s="254"/>
      <c r="D21" s="245">
        <f>Conso!B27</f>
        <v>0</v>
      </c>
      <c r="E21" s="236" t="s">
        <v>337</v>
      </c>
      <c r="F21" s="205"/>
    </row>
    <row r="22" spans="1:6" s="232" customFormat="1" ht="13.5" thickBot="1">
      <c r="A22" s="204"/>
      <c r="B22" s="237" t="s">
        <v>117</v>
      </c>
      <c r="C22" s="252">
        <f>SUM(C17:C20)</f>
        <v>0</v>
      </c>
      <c r="D22" s="253">
        <f>SUM(D17:D21)</f>
        <v>0</v>
      </c>
      <c r="E22" s="238" t="s">
        <v>118</v>
      </c>
      <c r="F22" s="205"/>
    </row>
    <row r="23" spans="1:6" s="232" customFormat="1" ht="13.5" thickBot="1">
      <c r="A23" s="204"/>
      <c r="B23" s="239" t="s">
        <v>133</v>
      </c>
      <c r="C23" s="250">
        <f>IF(C22&gt;D22,C22-D22,)</f>
        <v>0</v>
      </c>
      <c r="D23" s="251">
        <f>IF(C22&lt;D22,-C22+D22,)</f>
        <v>0</v>
      </c>
      <c r="E23" s="240" t="s">
        <v>134</v>
      </c>
      <c r="F23" s="205"/>
    </row>
    <row r="24" spans="1:6" s="232" customFormat="1" ht="13.5" thickBot="1">
      <c r="A24" s="204"/>
      <c r="B24" s="255" t="s">
        <v>226</v>
      </c>
      <c r="C24" s="419">
        <f>IF(D10=0,,C23/D10)</f>
        <v>0</v>
      </c>
      <c r="D24" s="419">
        <f>IF(D10=0,0,D23/D10)</f>
        <v>0</v>
      </c>
      <c r="E24" s="390" t="s">
        <v>188</v>
      </c>
      <c r="F24" s="205"/>
    </row>
    <row r="25" spans="1:6" s="232" customFormat="1" ht="13.5" thickBot="1">
      <c r="A25" s="241"/>
      <c r="B25" s="242"/>
      <c r="C25" s="242"/>
      <c r="D25" s="242"/>
      <c r="E25" s="242"/>
      <c r="F25" s="243"/>
    </row>
  </sheetData>
  <sheetProtection password="EAD6" sheet="1" objects="1" scenarios="1"/>
  <mergeCells count="2">
    <mergeCell ref="B4:E4"/>
    <mergeCell ref="B2:E2"/>
  </mergeCells>
  <dataValidations count="1">
    <dataValidation type="decimal" operator="greaterThanOrEqual" allowBlank="1" showInputMessage="1" showErrorMessage="1" error="Veuillez saisir un nombre." sqref="C17:D17 C21">
      <formula1>0</formula1>
    </dataValidation>
  </dataValidation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81" r:id="rId1"/>
  <headerFooter>
    <oddFooter>&amp;R&amp;"Arial,Normal"&amp;8&amp;F / &amp;A</oddFooter>
  </headerFooter>
</worksheet>
</file>

<file path=xl/worksheets/sheet14.xml><?xml version="1.0" encoding="utf-8"?>
<worksheet xmlns="http://schemas.openxmlformats.org/spreadsheetml/2006/main" xmlns:r="http://schemas.openxmlformats.org/officeDocument/2006/relationships">
  <sheetPr codeName="Feuil7"/>
  <dimension ref="B2:M41"/>
  <sheetViews>
    <sheetView zoomScalePageLayoutView="0" workbookViewId="0" topLeftCell="A1">
      <selection activeCell="C10" sqref="C10"/>
    </sheetView>
  </sheetViews>
  <sheetFormatPr defaultColWidth="9.140625" defaultRowHeight="15"/>
  <cols>
    <col min="1" max="1" width="2.7109375" style="445" customWidth="1"/>
    <col min="2" max="2" width="9.140625" style="445" customWidth="1"/>
    <col min="3" max="3" width="50.140625" style="445" bestFit="1" customWidth="1"/>
    <col min="4" max="11" width="9.140625" style="446" customWidth="1"/>
    <col min="12" max="16384" width="9.140625" style="445" customWidth="1"/>
  </cols>
  <sheetData>
    <row r="2" spans="2:13" ht="38.25" customHeight="1">
      <c r="B2" s="646" t="s">
        <v>131</v>
      </c>
      <c r="C2" s="646"/>
      <c r="D2" s="646"/>
      <c r="E2" s="646"/>
      <c r="F2" s="646"/>
      <c r="G2" s="646"/>
      <c r="H2" s="646"/>
      <c r="I2" s="646"/>
      <c r="J2" s="646"/>
      <c r="K2" s="646"/>
      <c r="L2" s="646"/>
      <c r="M2" s="646"/>
    </row>
    <row r="3" spans="3:11" ht="13.5" customHeight="1">
      <c r="C3" s="447"/>
      <c r="D3" s="448"/>
      <c r="E3" s="448"/>
      <c r="F3" s="448"/>
      <c r="G3" s="448"/>
      <c r="H3" s="448"/>
      <c r="I3" s="448"/>
      <c r="J3" s="448"/>
      <c r="K3" s="448"/>
    </row>
    <row r="4" spans="3:11" ht="13.5" customHeight="1">
      <c r="C4" s="447"/>
      <c r="D4" s="448"/>
      <c r="E4" s="448"/>
      <c r="F4" s="448"/>
      <c r="G4" s="448"/>
      <c r="H4" s="448"/>
      <c r="I4" s="448"/>
      <c r="J4" s="448"/>
      <c r="K4" s="448"/>
    </row>
    <row r="5" spans="2:11" ht="13.5" customHeight="1" thickBot="1">
      <c r="B5" s="456" t="s">
        <v>246</v>
      </c>
      <c r="C5" s="447"/>
      <c r="D5" s="448"/>
      <c r="E5" s="448"/>
      <c r="F5" s="448"/>
      <c r="G5" s="448"/>
      <c r="H5" s="448"/>
      <c r="I5" s="448"/>
      <c r="J5" s="448"/>
      <c r="K5" s="448"/>
    </row>
    <row r="6" spans="2:13" ht="44.25" customHeight="1">
      <c r="B6" s="647" t="s">
        <v>106</v>
      </c>
      <c r="C6" s="650" t="s">
        <v>107</v>
      </c>
      <c r="D6" s="653" t="s">
        <v>256</v>
      </c>
      <c r="E6" s="653" t="s">
        <v>108</v>
      </c>
      <c r="F6" s="656" t="s">
        <v>257</v>
      </c>
      <c r="G6" s="657"/>
      <c r="H6" s="657"/>
      <c r="I6" s="657"/>
      <c r="J6" s="657"/>
      <c r="K6" s="658"/>
      <c r="L6" s="659" t="s">
        <v>258</v>
      </c>
      <c r="M6" s="660"/>
    </row>
    <row r="7" spans="2:13" ht="77.25" customHeight="1">
      <c r="B7" s="648"/>
      <c r="C7" s="651"/>
      <c r="D7" s="654"/>
      <c r="E7" s="654"/>
      <c r="F7" s="663" t="s">
        <v>87</v>
      </c>
      <c r="G7" s="664"/>
      <c r="H7" s="663" t="s">
        <v>259</v>
      </c>
      <c r="I7" s="664"/>
      <c r="J7" s="663" t="s">
        <v>260</v>
      </c>
      <c r="K7" s="664"/>
      <c r="L7" s="661"/>
      <c r="M7" s="662"/>
    </row>
    <row r="8" spans="2:13" s="449" customFormat="1" ht="32.25" customHeight="1" thickBot="1">
      <c r="B8" s="649"/>
      <c r="C8" s="652"/>
      <c r="D8" s="655"/>
      <c r="E8" s="655"/>
      <c r="F8" s="457" t="s">
        <v>190</v>
      </c>
      <c r="G8" s="36" t="s">
        <v>95</v>
      </c>
      <c r="H8" s="457" t="s">
        <v>190</v>
      </c>
      <c r="I8" s="36" t="s">
        <v>95</v>
      </c>
      <c r="J8" s="457" t="s">
        <v>190</v>
      </c>
      <c r="K8" s="36" t="s">
        <v>95</v>
      </c>
      <c r="L8" s="457" t="s">
        <v>190</v>
      </c>
      <c r="M8" s="450" t="s">
        <v>95</v>
      </c>
    </row>
    <row r="9" spans="2:13" ht="12.75" customHeight="1">
      <c r="B9" s="25"/>
      <c r="C9" s="26"/>
      <c r="D9" s="26"/>
      <c r="E9" s="26"/>
      <c r="F9" s="458">
        <f aca="true" t="shared" si="0" ref="F9:F36">IF($D9=0,0,G9/$D9)</f>
        <v>0</v>
      </c>
      <c r="G9" s="26"/>
      <c r="H9" s="458">
        <f aca="true" t="shared" si="1" ref="H9:H36">IF($D9=0,0,I9/$D9)</f>
        <v>0</v>
      </c>
      <c r="I9" s="26"/>
      <c r="J9" s="458">
        <f aca="true" t="shared" si="2" ref="J9:J36">IF($D9=0,0,K9/$D9)</f>
        <v>0</v>
      </c>
      <c r="K9" s="26"/>
      <c r="L9" s="458">
        <f aca="true" t="shared" si="3" ref="L9:L36">IF($D9=0,0,M9/$D9)</f>
        <v>0</v>
      </c>
      <c r="M9" s="27"/>
    </row>
    <row r="10" spans="2:13" ht="12.75" customHeight="1">
      <c r="B10" s="28"/>
      <c r="C10" s="24"/>
      <c r="D10" s="24"/>
      <c r="E10" s="24"/>
      <c r="F10" s="459">
        <f t="shared" si="0"/>
        <v>0</v>
      </c>
      <c r="G10" s="24"/>
      <c r="H10" s="459">
        <f t="shared" si="1"/>
        <v>0</v>
      </c>
      <c r="I10" s="24"/>
      <c r="J10" s="459">
        <f t="shared" si="2"/>
        <v>0</v>
      </c>
      <c r="K10" s="24"/>
      <c r="L10" s="459">
        <f t="shared" si="3"/>
        <v>0</v>
      </c>
      <c r="M10" s="29"/>
    </row>
    <row r="11" spans="2:13" ht="12.75" customHeight="1">
      <c r="B11" s="28"/>
      <c r="C11" s="24"/>
      <c r="D11" s="24"/>
      <c r="E11" s="24"/>
      <c r="F11" s="459">
        <f t="shared" si="0"/>
        <v>0</v>
      </c>
      <c r="G11" s="24"/>
      <c r="H11" s="459">
        <f t="shared" si="1"/>
        <v>0</v>
      </c>
      <c r="I11" s="24"/>
      <c r="J11" s="459">
        <f t="shared" si="2"/>
        <v>0</v>
      </c>
      <c r="K11" s="24"/>
      <c r="L11" s="459">
        <f t="shared" si="3"/>
        <v>0</v>
      </c>
      <c r="M11" s="29"/>
    </row>
    <row r="12" spans="2:13" ht="12.75" customHeight="1">
      <c r="B12" s="28"/>
      <c r="C12" s="24"/>
      <c r="D12" s="24"/>
      <c r="E12" s="24"/>
      <c r="F12" s="459">
        <f t="shared" si="0"/>
        <v>0</v>
      </c>
      <c r="G12" s="24"/>
      <c r="H12" s="459">
        <f t="shared" si="1"/>
        <v>0</v>
      </c>
      <c r="I12" s="24"/>
      <c r="J12" s="459">
        <f t="shared" si="2"/>
        <v>0</v>
      </c>
      <c r="K12" s="24"/>
      <c r="L12" s="459">
        <f t="shared" si="3"/>
        <v>0</v>
      </c>
      <c r="M12" s="29"/>
    </row>
    <row r="13" spans="2:13" ht="12.75" customHeight="1">
      <c r="B13" s="28"/>
      <c r="C13" s="24"/>
      <c r="D13" s="24"/>
      <c r="E13" s="24"/>
      <c r="F13" s="459">
        <f t="shared" si="0"/>
        <v>0</v>
      </c>
      <c r="G13" s="24"/>
      <c r="H13" s="459">
        <f t="shared" si="1"/>
        <v>0</v>
      </c>
      <c r="I13" s="24"/>
      <c r="J13" s="459">
        <f t="shared" si="2"/>
        <v>0</v>
      </c>
      <c r="K13" s="24"/>
      <c r="L13" s="459">
        <f t="shared" si="3"/>
        <v>0</v>
      </c>
      <c r="M13" s="29"/>
    </row>
    <row r="14" spans="2:13" ht="12.75" customHeight="1">
      <c r="B14" s="28"/>
      <c r="C14" s="24"/>
      <c r="D14" s="24"/>
      <c r="E14" s="24"/>
      <c r="F14" s="459">
        <f t="shared" si="0"/>
        <v>0</v>
      </c>
      <c r="G14" s="24"/>
      <c r="H14" s="459">
        <f t="shared" si="1"/>
        <v>0</v>
      </c>
      <c r="I14" s="24"/>
      <c r="J14" s="459">
        <f t="shared" si="2"/>
        <v>0</v>
      </c>
      <c r="K14" s="24"/>
      <c r="L14" s="459">
        <f t="shared" si="3"/>
        <v>0</v>
      </c>
      <c r="M14" s="29"/>
    </row>
    <row r="15" spans="2:13" ht="12.75" customHeight="1">
      <c r="B15" s="28"/>
      <c r="C15" s="24"/>
      <c r="D15" s="24"/>
      <c r="E15" s="24"/>
      <c r="F15" s="459">
        <f t="shared" si="0"/>
        <v>0</v>
      </c>
      <c r="G15" s="24"/>
      <c r="H15" s="459">
        <f t="shared" si="1"/>
        <v>0</v>
      </c>
      <c r="I15" s="24"/>
      <c r="J15" s="459">
        <f t="shared" si="2"/>
        <v>0</v>
      </c>
      <c r="K15" s="24"/>
      <c r="L15" s="459">
        <f t="shared" si="3"/>
        <v>0</v>
      </c>
      <c r="M15" s="29"/>
    </row>
    <row r="16" spans="2:13" ht="12.75" customHeight="1">
      <c r="B16" s="28"/>
      <c r="C16" s="24"/>
      <c r="D16" s="24"/>
      <c r="E16" s="24"/>
      <c r="F16" s="459">
        <f t="shared" si="0"/>
        <v>0</v>
      </c>
      <c r="G16" s="24"/>
      <c r="H16" s="459">
        <f t="shared" si="1"/>
        <v>0</v>
      </c>
      <c r="I16" s="24"/>
      <c r="J16" s="459">
        <f t="shared" si="2"/>
        <v>0</v>
      </c>
      <c r="K16" s="24"/>
      <c r="L16" s="459">
        <f t="shared" si="3"/>
        <v>0</v>
      </c>
      <c r="M16" s="29"/>
    </row>
    <row r="17" spans="2:13" ht="12.75" customHeight="1">
      <c r="B17" s="28"/>
      <c r="C17" s="24"/>
      <c r="D17" s="24"/>
      <c r="E17" s="24"/>
      <c r="F17" s="459">
        <f t="shared" si="0"/>
        <v>0</v>
      </c>
      <c r="G17" s="24"/>
      <c r="H17" s="459">
        <f t="shared" si="1"/>
        <v>0</v>
      </c>
      <c r="I17" s="24"/>
      <c r="J17" s="459">
        <f t="shared" si="2"/>
        <v>0</v>
      </c>
      <c r="K17" s="24"/>
      <c r="L17" s="459">
        <f t="shared" si="3"/>
        <v>0</v>
      </c>
      <c r="M17" s="29"/>
    </row>
    <row r="18" spans="2:13" ht="12.75" customHeight="1">
      <c r="B18" s="28"/>
      <c r="C18" s="24"/>
      <c r="D18" s="24"/>
      <c r="E18" s="24"/>
      <c r="F18" s="459">
        <f t="shared" si="0"/>
        <v>0</v>
      </c>
      <c r="G18" s="24"/>
      <c r="H18" s="459">
        <f t="shared" si="1"/>
        <v>0</v>
      </c>
      <c r="I18" s="24"/>
      <c r="J18" s="459">
        <f t="shared" si="2"/>
        <v>0</v>
      </c>
      <c r="K18" s="24"/>
      <c r="L18" s="459">
        <f t="shared" si="3"/>
        <v>0</v>
      </c>
      <c r="M18" s="29"/>
    </row>
    <row r="19" spans="2:13" ht="12.75" customHeight="1">
      <c r="B19" s="28"/>
      <c r="C19" s="24"/>
      <c r="D19" s="24"/>
      <c r="E19" s="24"/>
      <c r="F19" s="459">
        <f t="shared" si="0"/>
        <v>0</v>
      </c>
      <c r="G19" s="24"/>
      <c r="H19" s="459">
        <f t="shared" si="1"/>
        <v>0</v>
      </c>
      <c r="I19" s="24"/>
      <c r="J19" s="459">
        <f t="shared" si="2"/>
        <v>0</v>
      </c>
      <c r="K19" s="24"/>
      <c r="L19" s="459">
        <f t="shared" si="3"/>
        <v>0</v>
      </c>
      <c r="M19" s="29"/>
    </row>
    <row r="20" spans="2:13" ht="12.75" customHeight="1">
      <c r="B20" s="28"/>
      <c r="C20" s="24"/>
      <c r="D20" s="24"/>
      <c r="E20" s="24"/>
      <c r="F20" s="459">
        <f t="shared" si="0"/>
        <v>0</v>
      </c>
      <c r="G20" s="24"/>
      <c r="H20" s="459">
        <f t="shared" si="1"/>
        <v>0</v>
      </c>
      <c r="I20" s="24"/>
      <c r="J20" s="459">
        <f t="shared" si="2"/>
        <v>0</v>
      </c>
      <c r="K20" s="24"/>
      <c r="L20" s="459">
        <f t="shared" si="3"/>
        <v>0</v>
      </c>
      <c r="M20" s="29"/>
    </row>
    <row r="21" spans="2:13" ht="12.75" customHeight="1">
      <c r="B21" s="28"/>
      <c r="C21" s="24"/>
      <c r="D21" s="24"/>
      <c r="E21" s="24"/>
      <c r="F21" s="459">
        <f t="shared" si="0"/>
        <v>0</v>
      </c>
      <c r="G21" s="24"/>
      <c r="H21" s="459">
        <f t="shared" si="1"/>
        <v>0</v>
      </c>
      <c r="I21" s="24"/>
      <c r="J21" s="459">
        <f t="shared" si="2"/>
        <v>0</v>
      </c>
      <c r="K21" s="24"/>
      <c r="L21" s="459">
        <f t="shared" si="3"/>
        <v>0</v>
      </c>
      <c r="M21" s="29"/>
    </row>
    <row r="22" spans="2:13" ht="12.75" customHeight="1">
      <c r="B22" s="28"/>
      <c r="C22" s="24"/>
      <c r="D22" s="24"/>
      <c r="E22" s="24"/>
      <c r="F22" s="459">
        <f t="shared" si="0"/>
        <v>0</v>
      </c>
      <c r="G22" s="24"/>
      <c r="H22" s="459">
        <f t="shared" si="1"/>
        <v>0</v>
      </c>
      <c r="I22" s="24"/>
      <c r="J22" s="459">
        <f t="shared" si="2"/>
        <v>0</v>
      </c>
      <c r="K22" s="24"/>
      <c r="L22" s="459">
        <f t="shared" si="3"/>
        <v>0</v>
      </c>
      <c r="M22" s="29"/>
    </row>
    <row r="23" spans="2:13" ht="12.75" customHeight="1">
      <c r="B23" s="28"/>
      <c r="C23" s="24"/>
      <c r="D23" s="24"/>
      <c r="E23" s="24"/>
      <c r="F23" s="459">
        <f t="shared" si="0"/>
        <v>0</v>
      </c>
      <c r="G23" s="24"/>
      <c r="H23" s="459">
        <f t="shared" si="1"/>
        <v>0</v>
      </c>
      <c r="I23" s="24"/>
      <c r="J23" s="459">
        <f t="shared" si="2"/>
        <v>0</v>
      </c>
      <c r="K23" s="24"/>
      <c r="L23" s="459">
        <f t="shared" si="3"/>
        <v>0</v>
      </c>
      <c r="M23" s="29"/>
    </row>
    <row r="24" spans="2:13" ht="12.75" customHeight="1">
      <c r="B24" s="28"/>
      <c r="C24" s="24"/>
      <c r="D24" s="24"/>
      <c r="E24" s="24"/>
      <c r="F24" s="459">
        <f t="shared" si="0"/>
        <v>0</v>
      </c>
      <c r="G24" s="24"/>
      <c r="H24" s="459">
        <f t="shared" si="1"/>
        <v>0</v>
      </c>
      <c r="I24" s="24"/>
      <c r="J24" s="459">
        <f t="shared" si="2"/>
        <v>0</v>
      </c>
      <c r="K24" s="24"/>
      <c r="L24" s="459">
        <f t="shared" si="3"/>
        <v>0</v>
      </c>
      <c r="M24" s="29"/>
    </row>
    <row r="25" spans="2:13" ht="12.75" customHeight="1">
      <c r="B25" s="28"/>
      <c r="C25" s="24"/>
      <c r="D25" s="24"/>
      <c r="E25" s="24"/>
      <c r="F25" s="459">
        <f t="shared" si="0"/>
        <v>0</v>
      </c>
      <c r="G25" s="24"/>
      <c r="H25" s="459">
        <f t="shared" si="1"/>
        <v>0</v>
      </c>
      <c r="I25" s="24"/>
      <c r="J25" s="459">
        <f t="shared" si="2"/>
        <v>0</v>
      </c>
      <c r="K25" s="24"/>
      <c r="L25" s="459">
        <f t="shared" si="3"/>
        <v>0</v>
      </c>
      <c r="M25" s="29"/>
    </row>
    <row r="26" spans="2:13" ht="12.75" customHeight="1">
      <c r="B26" s="28"/>
      <c r="C26" s="24"/>
      <c r="D26" s="24"/>
      <c r="E26" s="24"/>
      <c r="F26" s="459">
        <f t="shared" si="0"/>
        <v>0</v>
      </c>
      <c r="G26" s="24"/>
      <c r="H26" s="459">
        <f t="shared" si="1"/>
        <v>0</v>
      </c>
      <c r="I26" s="24"/>
      <c r="J26" s="459">
        <f t="shared" si="2"/>
        <v>0</v>
      </c>
      <c r="K26" s="24"/>
      <c r="L26" s="459">
        <f t="shared" si="3"/>
        <v>0</v>
      </c>
      <c r="M26" s="29"/>
    </row>
    <row r="27" spans="2:13" ht="12.75" customHeight="1">
      <c r="B27" s="28"/>
      <c r="C27" s="24"/>
      <c r="D27" s="24"/>
      <c r="E27" s="24"/>
      <c r="F27" s="459">
        <f t="shared" si="0"/>
        <v>0</v>
      </c>
      <c r="G27" s="24"/>
      <c r="H27" s="459">
        <f t="shared" si="1"/>
        <v>0</v>
      </c>
      <c r="I27" s="24"/>
      <c r="J27" s="459">
        <f t="shared" si="2"/>
        <v>0</v>
      </c>
      <c r="K27" s="24"/>
      <c r="L27" s="459">
        <f t="shared" si="3"/>
        <v>0</v>
      </c>
      <c r="M27" s="29"/>
    </row>
    <row r="28" spans="2:13" ht="12.75" customHeight="1">
      <c r="B28" s="28"/>
      <c r="C28" s="24"/>
      <c r="D28" s="24"/>
      <c r="E28" s="24"/>
      <c r="F28" s="459">
        <f t="shared" si="0"/>
        <v>0</v>
      </c>
      <c r="G28" s="24"/>
      <c r="H28" s="459">
        <f t="shared" si="1"/>
        <v>0</v>
      </c>
      <c r="I28" s="24"/>
      <c r="J28" s="459">
        <f t="shared" si="2"/>
        <v>0</v>
      </c>
      <c r="K28" s="24"/>
      <c r="L28" s="459">
        <f t="shared" si="3"/>
        <v>0</v>
      </c>
      <c r="M28" s="29"/>
    </row>
    <row r="29" spans="2:13" ht="13.5" customHeight="1">
      <c r="B29" s="28"/>
      <c r="C29" s="24"/>
      <c r="D29" s="24"/>
      <c r="E29" s="24"/>
      <c r="F29" s="459">
        <f t="shared" si="0"/>
        <v>0</v>
      </c>
      <c r="G29" s="24"/>
      <c r="H29" s="459">
        <f t="shared" si="1"/>
        <v>0</v>
      </c>
      <c r="I29" s="24"/>
      <c r="J29" s="459">
        <f t="shared" si="2"/>
        <v>0</v>
      </c>
      <c r="K29" s="24"/>
      <c r="L29" s="459">
        <f t="shared" si="3"/>
        <v>0</v>
      </c>
      <c r="M29" s="29"/>
    </row>
    <row r="30" spans="2:13" ht="13.5" customHeight="1">
      <c r="B30" s="28"/>
      <c r="C30" s="24"/>
      <c r="D30" s="24"/>
      <c r="E30" s="24"/>
      <c r="F30" s="459">
        <f t="shared" si="0"/>
        <v>0</v>
      </c>
      <c r="G30" s="24"/>
      <c r="H30" s="459">
        <f t="shared" si="1"/>
        <v>0</v>
      </c>
      <c r="I30" s="24"/>
      <c r="J30" s="459">
        <f t="shared" si="2"/>
        <v>0</v>
      </c>
      <c r="K30" s="24"/>
      <c r="L30" s="459">
        <f t="shared" si="3"/>
        <v>0</v>
      </c>
      <c r="M30" s="29"/>
    </row>
    <row r="31" spans="2:13" s="451" customFormat="1" ht="12.75">
      <c r="B31" s="28"/>
      <c r="C31" s="24"/>
      <c r="D31" s="24"/>
      <c r="E31" s="24"/>
      <c r="F31" s="459">
        <f t="shared" si="0"/>
        <v>0</v>
      </c>
      <c r="G31" s="24"/>
      <c r="H31" s="459">
        <f t="shared" si="1"/>
        <v>0</v>
      </c>
      <c r="I31" s="24"/>
      <c r="J31" s="459">
        <f t="shared" si="2"/>
        <v>0</v>
      </c>
      <c r="K31" s="24"/>
      <c r="L31" s="459">
        <f t="shared" si="3"/>
        <v>0</v>
      </c>
      <c r="M31" s="29"/>
    </row>
    <row r="32" spans="2:13" ht="12.75">
      <c r="B32" s="28"/>
      <c r="C32" s="24"/>
      <c r="D32" s="24"/>
      <c r="E32" s="24"/>
      <c r="F32" s="459">
        <f t="shared" si="0"/>
        <v>0</v>
      </c>
      <c r="G32" s="24"/>
      <c r="H32" s="459">
        <f t="shared" si="1"/>
        <v>0</v>
      </c>
      <c r="I32" s="24"/>
      <c r="J32" s="459">
        <f t="shared" si="2"/>
        <v>0</v>
      </c>
      <c r="K32" s="24"/>
      <c r="L32" s="459">
        <f t="shared" si="3"/>
        <v>0</v>
      </c>
      <c r="M32" s="29"/>
    </row>
    <row r="33" spans="2:13" ht="12.75">
      <c r="B33" s="28"/>
      <c r="C33" s="24"/>
      <c r="D33" s="24"/>
      <c r="E33" s="24"/>
      <c r="F33" s="459">
        <f t="shared" si="0"/>
        <v>0</v>
      </c>
      <c r="G33" s="24"/>
      <c r="H33" s="459">
        <f t="shared" si="1"/>
        <v>0</v>
      </c>
      <c r="I33" s="24"/>
      <c r="J33" s="459">
        <f t="shared" si="2"/>
        <v>0</v>
      </c>
      <c r="K33" s="24"/>
      <c r="L33" s="459">
        <f t="shared" si="3"/>
        <v>0</v>
      </c>
      <c r="M33" s="29"/>
    </row>
    <row r="34" spans="2:13" ht="12.75">
      <c r="B34" s="28"/>
      <c r="C34" s="24"/>
      <c r="D34" s="24"/>
      <c r="E34" s="24"/>
      <c r="F34" s="459">
        <f t="shared" si="0"/>
        <v>0</v>
      </c>
      <c r="G34" s="24"/>
      <c r="H34" s="459">
        <f t="shared" si="1"/>
        <v>0</v>
      </c>
      <c r="I34" s="24"/>
      <c r="J34" s="459">
        <f t="shared" si="2"/>
        <v>0</v>
      </c>
      <c r="K34" s="24"/>
      <c r="L34" s="459">
        <f t="shared" si="3"/>
        <v>0</v>
      </c>
      <c r="M34" s="29"/>
    </row>
    <row r="35" spans="2:13" ht="13.5" thickBot="1">
      <c r="B35" s="30"/>
      <c r="C35" s="31"/>
      <c r="D35" s="31"/>
      <c r="E35" s="31"/>
      <c r="F35" s="460">
        <f t="shared" si="0"/>
        <v>0</v>
      </c>
      <c r="G35" s="31"/>
      <c r="H35" s="460">
        <f t="shared" si="1"/>
        <v>0</v>
      </c>
      <c r="I35" s="31"/>
      <c r="J35" s="460">
        <f t="shared" si="2"/>
        <v>0</v>
      </c>
      <c r="K35" s="31"/>
      <c r="L35" s="460">
        <f t="shared" si="3"/>
        <v>0</v>
      </c>
      <c r="M35" s="32"/>
    </row>
    <row r="36" spans="2:13" ht="13.5" thickBot="1">
      <c r="B36" s="452" t="s">
        <v>0</v>
      </c>
      <c r="C36" s="453"/>
      <c r="D36" s="454">
        <f>SUM(D9:D35)</f>
        <v>0</v>
      </c>
      <c r="E36" s="453"/>
      <c r="F36" s="461">
        <f t="shared" si="0"/>
        <v>0</v>
      </c>
      <c r="G36" s="454">
        <f aca="true" t="shared" si="4" ref="G36:M36">SUM(G9:G35)</f>
        <v>0</v>
      </c>
      <c r="H36" s="461">
        <f t="shared" si="1"/>
        <v>0</v>
      </c>
      <c r="I36" s="454">
        <f t="shared" si="4"/>
        <v>0</v>
      </c>
      <c r="J36" s="461">
        <f t="shared" si="2"/>
        <v>0</v>
      </c>
      <c r="K36" s="454">
        <f t="shared" si="4"/>
        <v>0</v>
      </c>
      <c r="L36" s="461">
        <f t="shared" si="3"/>
        <v>0</v>
      </c>
      <c r="M36" s="455">
        <f t="shared" si="4"/>
        <v>0</v>
      </c>
    </row>
    <row r="37" spans="4:12" ht="13.5" thickBot="1">
      <c r="D37" s="445"/>
      <c r="E37" s="445"/>
      <c r="F37" s="462"/>
      <c r="G37" s="445"/>
      <c r="H37" s="462"/>
      <c r="I37" s="445"/>
      <c r="J37" s="462"/>
      <c r="K37" s="445"/>
      <c r="L37" s="462"/>
    </row>
    <row r="38" spans="2:13" ht="12.75">
      <c r="B38" s="25"/>
      <c r="C38" s="26" t="s">
        <v>245</v>
      </c>
      <c r="D38" s="26"/>
      <c r="E38" s="26"/>
      <c r="F38" s="458">
        <f>IF($D38=0,0,G38/$D38)</f>
        <v>0</v>
      </c>
      <c r="G38" s="26"/>
      <c r="H38" s="458">
        <f>IF($D38=0,0,I38/$D38)</f>
        <v>0</v>
      </c>
      <c r="I38" s="26"/>
      <c r="J38" s="458">
        <f>IF($D38=0,0,K38/$D38)</f>
        <v>0</v>
      </c>
      <c r="K38" s="26"/>
      <c r="L38" s="458">
        <f>IF($D38=0,0,M38/$D38)</f>
        <v>0</v>
      </c>
      <c r="M38" s="27"/>
    </row>
    <row r="39" spans="2:13" ht="12.75">
      <c r="B39" s="28"/>
      <c r="C39" s="33" t="s">
        <v>247</v>
      </c>
      <c r="D39" s="24"/>
      <c r="E39" s="24"/>
      <c r="F39" s="459">
        <f>IF($D39=0,0,G39/$D39)</f>
        <v>0</v>
      </c>
      <c r="G39" s="24"/>
      <c r="H39" s="459">
        <f>IF($D39=0,0,I39/$D39)</f>
        <v>0</v>
      </c>
      <c r="I39" s="24"/>
      <c r="J39" s="459">
        <f>IF($D39=0,0,K39/$D39)</f>
        <v>0</v>
      </c>
      <c r="K39" s="24"/>
      <c r="L39" s="459">
        <f>IF($D39=0,0,M39/$D39)</f>
        <v>0</v>
      </c>
      <c r="M39" s="29"/>
    </row>
    <row r="40" spans="2:13" ht="13.5" thickBot="1">
      <c r="B40" s="30"/>
      <c r="C40" s="34" t="s">
        <v>94</v>
      </c>
      <c r="D40" s="31"/>
      <c r="E40" s="31"/>
      <c r="F40" s="460">
        <f>IF($D40=0,0,G40/$D40)</f>
        <v>0</v>
      </c>
      <c r="G40" s="31"/>
      <c r="H40" s="460">
        <f>IF($D40=0,0,I40/$D40)</f>
        <v>0</v>
      </c>
      <c r="I40" s="31"/>
      <c r="J40" s="460">
        <f>IF($D40=0,0,K40/$D40)</f>
        <v>0</v>
      </c>
      <c r="K40" s="31"/>
      <c r="L40" s="460">
        <f>IF($D40=0,0,M40/$D40)</f>
        <v>0</v>
      </c>
      <c r="M40" s="32"/>
    </row>
    <row r="41" spans="2:13" ht="13.5" thickBot="1">
      <c r="B41" s="452" t="s">
        <v>0</v>
      </c>
      <c r="C41" s="453"/>
      <c r="D41" s="454">
        <f>SUM(D38:D40)</f>
        <v>0</v>
      </c>
      <c r="E41" s="453"/>
      <c r="F41" s="463">
        <f>IF($D41=0,0,G41/$D41)</f>
        <v>0</v>
      </c>
      <c r="G41" s="454">
        <f aca="true" t="shared" si="5" ref="G41:M41">SUM(G38:G40)</f>
        <v>0</v>
      </c>
      <c r="H41" s="463">
        <f>IF($D41=0,0,I41/$D41)</f>
        <v>0</v>
      </c>
      <c r="I41" s="454">
        <f t="shared" si="5"/>
        <v>0</v>
      </c>
      <c r="J41" s="463">
        <f>IF($D41=0,0,K41/$D41)</f>
        <v>0</v>
      </c>
      <c r="K41" s="454">
        <f t="shared" si="5"/>
        <v>0</v>
      </c>
      <c r="L41" s="463">
        <f>IF($D41=0,0,M41/$D41)</f>
        <v>0</v>
      </c>
      <c r="M41" s="455">
        <f t="shared" si="5"/>
        <v>0</v>
      </c>
    </row>
  </sheetData>
  <sheetProtection/>
  <mergeCells count="10">
    <mergeCell ref="B2:M2"/>
    <mergeCell ref="B6:B8"/>
    <mergeCell ref="C6:C8"/>
    <mergeCell ref="D6:D8"/>
    <mergeCell ref="E6:E8"/>
    <mergeCell ref="F6:K6"/>
    <mergeCell ref="L6:M7"/>
    <mergeCell ref="F7:G7"/>
    <mergeCell ref="H7:I7"/>
    <mergeCell ref="J7:K7"/>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87" r:id="rId1"/>
  <headerFooter>
    <oddFooter>&amp;R&amp;"Arial,Normal"&amp;8&amp;F / &amp;A</oddFooter>
  </headerFooter>
</worksheet>
</file>

<file path=xl/worksheets/sheet2.xml><?xml version="1.0" encoding="utf-8"?>
<worksheet xmlns="http://schemas.openxmlformats.org/spreadsheetml/2006/main" xmlns:r="http://schemas.openxmlformats.org/officeDocument/2006/relationships">
  <sheetPr codeName="Feuil9"/>
  <dimension ref="A1:C74"/>
  <sheetViews>
    <sheetView showGridLines="0" zoomScalePageLayoutView="0" workbookViewId="0" topLeftCell="A1">
      <selection activeCell="A1" sqref="A1"/>
    </sheetView>
  </sheetViews>
  <sheetFormatPr defaultColWidth="10.8515625" defaultRowHeight="15"/>
  <cols>
    <col min="1" max="1" width="72.140625" style="268" customWidth="1"/>
    <col min="2" max="2" width="26.140625" style="271" customWidth="1"/>
    <col min="3" max="4" width="26.140625" style="268" customWidth="1"/>
    <col min="5" max="16384" width="10.8515625" style="268" customWidth="1"/>
  </cols>
  <sheetData>
    <row r="1" spans="1:2" s="575" customFormat="1" ht="15" thickBot="1">
      <c r="A1" s="579" t="s">
        <v>401</v>
      </c>
      <c r="B1" s="271" t="s">
        <v>165</v>
      </c>
    </row>
    <row r="2" spans="1:3" ht="14.25">
      <c r="A2" s="214" t="s">
        <v>140</v>
      </c>
      <c r="B2" s="257">
        <f>SUM(C2:IV2)</f>
        <v>0</v>
      </c>
      <c r="C2" s="244">
        <f>CRPP!$F$30+CRP_SF!$F$30</f>
        <v>0</v>
      </c>
    </row>
    <row r="3" spans="1:3" ht="14.25">
      <c r="A3" s="216" t="s">
        <v>141</v>
      </c>
      <c r="B3" s="258">
        <f aca="true" t="shared" si="0" ref="B3:B27">SUM(C3:IV3)</f>
        <v>0</v>
      </c>
      <c r="C3" s="246">
        <f>CRPP!$F$47+CRP_SF!$F$47</f>
        <v>0</v>
      </c>
    </row>
    <row r="4" spans="1:3" ht="15" thickBot="1">
      <c r="A4" s="216" t="s">
        <v>142</v>
      </c>
      <c r="B4" s="259">
        <f t="shared" si="0"/>
        <v>0</v>
      </c>
      <c r="C4" s="247">
        <f>CRPP!$F$93+CRP_SF!$F$93</f>
        <v>0</v>
      </c>
    </row>
    <row r="5" spans="1:3" ht="15" thickBot="1">
      <c r="A5" s="219" t="s">
        <v>111</v>
      </c>
      <c r="B5" s="260">
        <f t="shared" si="0"/>
        <v>0</v>
      </c>
      <c r="C5" s="248">
        <f>CRPP!$F$96+CRP_SF!$F$96</f>
        <v>0</v>
      </c>
    </row>
    <row r="6" spans="1:3" ht="15" thickBot="1">
      <c r="A6" s="222" t="s">
        <v>127</v>
      </c>
      <c r="B6" s="261">
        <f t="shared" si="0"/>
        <v>0</v>
      </c>
      <c r="C6" s="250">
        <f>CRPP!$F$98+CRP_SF!$F$98</f>
        <v>0</v>
      </c>
    </row>
    <row r="7" spans="1:3" ht="15" thickBot="1">
      <c r="A7" s="219" t="s">
        <v>113</v>
      </c>
      <c r="B7" s="260">
        <f t="shared" si="0"/>
        <v>0</v>
      </c>
      <c r="C7" s="248">
        <f>CRPP!$F$100+CRP_SF!$F$100</f>
        <v>0</v>
      </c>
    </row>
    <row r="8" spans="1:3" ht="15" thickBot="1">
      <c r="A8" s="256"/>
      <c r="B8" s="262"/>
      <c r="C8" s="245"/>
    </row>
    <row r="9" spans="1:3" ht="14.25">
      <c r="A9" s="215" t="s">
        <v>143</v>
      </c>
      <c r="B9" s="262">
        <f t="shared" si="0"/>
        <v>0</v>
      </c>
      <c r="C9" s="245">
        <f>CRPP!$F$117+CRP_SF!$F$117</f>
        <v>0</v>
      </c>
    </row>
    <row r="10" spans="1:3" ht="14.25">
      <c r="A10" s="217" t="s">
        <v>144</v>
      </c>
      <c r="B10" s="262">
        <f t="shared" si="0"/>
        <v>0</v>
      </c>
      <c r="C10" s="245">
        <f>CRPP!$F$139+CRP_SF!$F$139</f>
        <v>0</v>
      </c>
    </row>
    <row r="11" spans="1:3" ht="15" thickBot="1">
      <c r="A11" s="218" t="s">
        <v>145</v>
      </c>
      <c r="B11" s="262">
        <f t="shared" si="0"/>
        <v>0</v>
      </c>
      <c r="C11" s="245">
        <f>CRPP!$F$166+CRP_SF!$F$166</f>
        <v>0</v>
      </c>
    </row>
    <row r="12" spans="1:3" ht="15" thickBot="1">
      <c r="A12" s="220" t="s">
        <v>112</v>
      </c>
      <c r="B12" s="263">
        <f t="shared" si="0"/>
        <v>0</v>
      </c>
      <c r="C12" s="249">
        <f>CRPP!$F$168+CRP_SF!$F$168</f>
        <v>0</v>
      </c>
    </row>
    <row r="13" spans="1:3" ht="15" thickBot="1">
      <c r="A13" s="223" t="s">
        <v>128</v>
      </c>
      <c r="B13" s="264">
        <f t="shared" si="0"/>
        <v>0</v>
      </c>
      <c r="C13" s="251">
        <f>CRPP!$F$170+CRP_SF!$F$170</f>
        <v>0</v>
      </c>
    </row>
    <row r="14" spans="1:3" ht="15" thickBot="1">
      <c r="A14" s="220" t="s">
        <v>113</v>
      </c>
      <c r="B14" s="263">
        <f t="shared" si="0"/>
        <v>0</v>
      </c>
      <c r="C14" s="249">
        <f>CRPP!$F$172+CRP_SF!$F$172</f>
        <v>0</v>
      </c>
    </row>
    <row r="15" ht="15" thickBot="1"/>
    <row r="16" spans="1:3" ht="14.25">
      <c r="A16" s="233" t="s">
        <v>114</v>
      </c>
      <c r="B16" s="271">
        <f t="shared" si="0"/>
        <v>0</v>
      </c>
      <c r="C16" s="245">
        <f>CRPP!$F$78+CRP_SF!$F$78</f>
        <v>0</v>
      </c>
    </row>
    <row r="17" spans="1:3" ht="14.25">
      <c r="A17" s="235" t="s">
        <v>116</v>
      </c>
      <c r="B17" s="271">
        <f t="shared" si="0"/>
        <v>0</v>
      </c>
      <c r="C17" s="245">
        <f>CRPP!$F$82+CRPP!$F$83+CRPP!$F$84+CRPP!$F$85+CRPP!$F$86+CRPP!$F$87+CRPP!$F$88+CRP_SF!$F$82+CRP_SF!$F$83+CRP_SF!$F$84+CRP_SF!$F$85+CRP_SF!$F$86+CRP_SF!$F$87+CRP_SF!$F$88</f>
        <v>0</v>
      </c>
    </row>
    <row r="18" spans="1:3" ht="14.25">
      <c r="A18" s="235" t="s">
        <v>336</v>
      </c>
      <c r="B18" s="271">
        <f t="shared" si="0"/>
        <v>0</v>
      </c>
      <c r="C18" s="245">
        <f>SUM(CRPP!$F$89:$F$91)+SUM(CRP_SF!$F$89:$F$91)</f>
        <v>0</v>
      </c>
    </row>
    <row r="19" spans="1:3" ht="14.25">
      <c r="A19" s="235"/>
      <c r="C19" s="245"/>
    </row>
    <row r="20" spans="1:3" ht="15" thickBot="1">
      <c r="A20" s="237" t="s">
        <v>117</v>
      </c>
      <c r="B20" s="265">
        <f t="shared" si="0"/>
        <v>0</v>
      </c>
      <c r="C20" s="252">
        <f>SUM(C16:C18)</f>
        <v>0</v>
      </c>
    </row>
    <row r="21" spans="1:3" ht="15" thickBot="1">
      <c r="A21" s="239" t="s">
        <v>133</v>
      </c>
      <c r="B21" s="261">
        <f>SUM(C21:IV21)</f>
        <v>0</v>
      </c>
      <c r="C21" s="250">
        <f>IF(C20&gt;C28,C20-C28,)</f>
        <v>0</v>
      </c>
    </row>
    <row r="22" spans="1:3" ht="15" thickBot="1">
      <c r="A22" s="255"/>
      <c r="B22" s="265"/>
      <c r="C22" s="252"/>
    </row>
    <row r="23" ht="15" thickBot="1"/>
    <row r="24" spans="1:3" ht="14.25">
      <c r="A24" s="234" t="s">
        <v>115</v>
      </c>
      <c r="B24" s="271">
        <f t="shared" si="0"/>
        <v>0</v>
      </c>
      <c r="C24" s="245">
        <f>CRPP!$F$149+CRP_SF!$F$149</f>
        <v>0</v>
      </c>
    </row>
    <row r="25" spans="1:3" ht="14.25">
      <c r="A25" s="236" t="s">
        <v>175</v>
      </c>
      <c r="B25" s="271">
        <f t="shared" si="0"/>
        <v>0</v>
      </c>
      <c r="C25" s="245">
        <f>CRPP!$F$150+CRPP!$F$152+CRP_SF!$F$150+CRP_SF!$F$152</f>
        <v>0</v>
      </c>
    </row>
    <row r="26" spans="1:3" ht="14.25">
      <c r="A26" s="236" t="s">
        <v>176</v>
      </c>
      <c r="B26" s="271">
        <f t="shared" si="0"/>
        <v>0</v>
      </c>
      <c r="C26" s="245">
        <f>CRPP!$F$155+CRPP!$F$156+CRPP!$F$157+CRPP!$F$158+CRPP!$F$159+CRPP!$F$160+CRP_SF!$F$155+CRP_SF!$F$156+CRP_SF!$F$157+CRP_SF!$F$158+CRP_SF!$F$159+CRP_SF!$F$160</f>
        <v>0</v>
      </c>
    </row>
    <row r="27" spans="1:3" ht="14.25">
      <c r="A27" s="236" t="s">
        <v>337</v>
      </c>
      <c r="B27" s="271">
        <f t="shared" si="0"/>
        <v>0</v>
      </c>
      <c r="C27" s="245">
        <f>SUM(CRPP!$F$161:$F$163)+SUM(CRP_SF!$F$161:$F$163)</f>
        <v>0</v>
      </c>
    </row>
    <row r="28" spans="1:3" ht="15" thickBot="1">
      <c r="A28" s="238" t="s">
        <v>118</v>
      </c>
      <c r="B28" s="253">
        <f>SUM(B23:B27)</f>
        <v>0</v>
      </c>
      <c r="C28" s="253">
        <f>SUM(C24:C27)</f>
        <v>0</v>
      </c>
    </row>
    <row r="29" spans="1:3" ht="15" thickBot="1">
      <c r="A29" s="240" t="s">
        <v>134</v>
      </c>
      <c r="B29" s="251"/>
      <c r="C29" s="251">
        <f>IF(C20-C28&lt;0,-C20+C28,"")</f>
      </c>
    </row>
    <row r="30" spans="2:3" ht="14.25">
      <c r="B30" s="266"/>
      <c r="C30" s="211"/>
    </row>
    <row r="31" spans="1:3" ht="15" thickBot="1">
      <c r="A31" s="579" t="s">
        <v>402</v>
      </c>
      <c r="B31" s="271" t="s">
        <v>165</v>
      </c>
      <c r="C31" s="575"/>
    </row>
    <row r="32" spans="1:3" ht="14.25">
      <c r="A32" s="214" t="s">
        <v>140</v>
      </c>
      <c r="B32" s="257">
        <f aca="true" t="shared" si="1" ref="B32:B37">SUM(C32:IV32)</f>
        <v>0</v>
      </c>
      <c r="C32" s="244">
        <f>CRPP!$E$30+CRP_SF!$E$30</f>
        <v>0</v>
      </c>
    </row>
    <row r="33" spans="1:3" ht="14.25">
      <c r="A33" s="216" t="s">
        <v>141</v>
      </c>
      <c r="B33" s="258">
        <f t="shared" si="1"/>
        <v>0</v>
      </c>
      <c r="C33" s="246">
        <f>CRPP!$E$47+CRP_SF!$E$47</f>
        <v>0</v>
      </c>
    </row>
    <row r="34" spans="1:3" ht="15" thickBot="1">
      <c r="A34" s="216" t="s">
        <v>142</v>
      </c>
      <c r="B34" s="259">
        <f t="shared" si="1"/>
        <v>0</v>
      </c>
      <c r="C34" s="247">
        <f>CRPP!$E$93+CRP_SF!$E$93</f>
        <v>0</v>
      </c>
    </row>
    <row r="35" spans="1:3" ht="15" thickBot="1">
      <c r="A35" s="219" t="s">
        <v>111</v>
      </c>
      <c r="B35" s="260">
        <f t="shared" si="1"/>
        <v>0</v>
      </c>
      <c r="C35" s="248">
        <f>CRPP!$E$96+CRP_SF!$E$96</f>
        <v>0</v>
      </c>
    </row>
    <row r="36" spans="1:3" ht="15" thickBot="1">
      <c r="A36" s="222" t="s">
        <v>127</v>
      </c>
      <c r="B36" s="261">
        <f t="shared" si="1"/>
        <v>0</v>
      </c>
      <c r="C36" s="250">
        <f>CRPP!$E$98+CRP_SF!$E$98</f>
        <v>0</v>
      </c>
    </row>
    <row r="37" spans="1:3" ht="15" thickBot="1">
      <c r="A37" s="219" t="s">
        <v>113</v>
      </c>
      <c r="B37" s="260">
        <f t="shared" si="1"/>
        <v>0</v>
      </c>
      <c r="C37" s="248">
        <f>CRPP!$E$100+CRP_SF!$E$100</f>
        <v>0</v>
      </c>
    </row>
    <row r="38" spans="1:3" ht="15" thickBot="1">
      <c r="A38" s="256"/>
      <c r="B38" s="262"/>
      <c r="C38" s="245"/>
    </row>
    <row r="39" spans="1:3" ht="14.25">
      <c r="A39" s="215" t="s">
        <v>143</v>
      </c>
      <c r="B39" s="262">
        <f aca="true" t="shared" si="2" ref="B39:B44">SUM(C39:IV39)</f>
        <v>0</v>
      </c>
      <c r="C39" s="245">
        <f>CRPP!$E$117+CRP_SF!$E$117</f>
        <v>0</v>
      </c>
    </row>
    <row r="40" spans="1:3" ht="14.25">
      <c r="A40" s="217" t="s">
        <v>144</v>
      </c>
      <c r="B40" s="262">
        <f t="shared" si="2"/>
        <v>0</v>
      </c>
      <c r="C40" s="245">
        <f>CRPP!$E$139+CRP_SF!$E$139</f>
        <v>0</v>
      </c>
    </row>
    <row r="41" spans="1:3" ht="15" thickBot="1">
      <c r="A41" s="218" t="s">
        <v>145</v>
      </c>
      <c r="B41" s="262">
        <f t="shared" si="2"/>
        <v>0</v>
      </c>
      <c r="C41" s="245">
        <f>CRPP!$E$166+CRP_SF!$E$166</f>
        <v>0</v>
      </c>
    </row>
    <row r="42" spans="1:3" ht="15" thickBot="1">
      <c r="A42" s="220" t="s">
        <v>112</v>
      </c>
      <c r="B42" s="263">
        <f t="shared" si="2"/>
        <v>0</v>
      </c>
      <c r="C42" s="249">
        <f>CRPP!$E$168+CRP_SF!$E$168</f>
        <v>0</v>
      </c>
    </row>
    <row r="43" spans="1:3" ht="15" thickBot="1">
      <c r="A43" s="223" t="s">
        <v>128</v>
      </c>
      <c r="B43" s="264">
        <f t="shared" si="2"/>
        <v>0</v>
      </c>
      <c r="C43" s="251">
        <f>CRPP!$E$170+CRP_SF!$E$170</f>
        <v>0</v>
      </c>
    </row>
    <row r="44" spans="1:3" ht="15" thickBot="1">
      <c r="A44" s="220" t="s">
        <v>113</v>
      </c>
      <c r="B44" s="263">
        <f t="shared" si="2"/>
        <v>0</v>
      </c>
      <c r="C44" s="249">
        <f>CRPP!$E$172+CRP_SF!$E$172</f>
        <v>0</v>
      </c>
    </row>
    <row r="46" spans="1:3" ht="14.25">
      <c r="A46" s="580"/>
      <c r="B46" s="589"/>
      <c r="C46" s="582"/>
    </row>
    <row r="47" spans="1:3" ht="14.25">
      <c r="A47" s="580"/>
      <c r="B47" s="589"/>
      <c r="C47" s="582"/>
    </row>
    <row r="48" spans="1:3" ht="14.25">
      <c r="A48" s="580"/>
      <c r="B48" s="589"/>
      <c r="C48" s="582"/>
    </row>
    <row r="49" spans="1:3" ht="14.25">
      <c r="A49" s="580"/>
      <c r="B49" s="589"/>
      <c r="C49" s="582"/>
    </row>
    <row r="50" spans="1:3" ht="14.25">
      <c r="A50" s="580"/>
      <c r="B50" s="590"/>
      <c r="C50" s="583"/>
    </row>
    <row r="51" spans="1:3" ht="14.25">
      <c r="A51" s="584"/>
      <c r="B51" s="591"/>
      <c r="C51" s="585"/>
    </row>
    <row r="52" spans="1:3" ht="14.25">
      <c r="A52" s="586"/>
      <c r="B52" s="590"/>
      <c r="C52" s="583"/>
    </row>
    <row r="53" spans="1:3" ht="14.25">
      <c r="A53" s="581"/>
      <c r="B53" s="589"/>
      <c r="C53" s="581"/>
    </row>
    <row r="54" spans="1:3" ht="14.25">
      <c r="A54" s="587"/>
      <c r="B54" s="589"/>
      <c r="C54" s="582"/>
    </row>
    <row r="55" spans="1:3" ht="14.25">
      <c r="A55" s="587"/>
      <c r="B55" s="589"/>
      <c r="C55" s="582"/>
    </row>
    <row r="56" spans="1:3" ht="14.25">
      <c r="A56" s="587"/>
      <c r="B56" s="589"/>
      <c r="C56" s="582"/>
    </row>
    <row r="57" spans="1:3" ht="14.25">
      <c r="A57" s="587"/>
      <c r="B57" s="589"/>
      <c r="C57" s="582"/>
    </row>
    <row r="58" spans="1:3" ht="14.25">
      <c r="A58" s="587"/>
      <c r="B58" s="590"/>
      <c r="C58" s="583"/>
    </row>
    <row r="59" spans="1:3" ht="14.25">
      <c r="A59" s="588"/>
      <c r="B59" s="591"/>
      <c r="C59" s="585"/>
    </row>
    <row r="61" spans="1:3" ht="15" thickBot="1">
      <c r="A61" s="579" t="s">
        <v>403</v>
      </c>
      <c r="B61" s="271" t="s">
        <v>165</v>
      </c>
      <c r="C61" s="575"/>
    </row>
    <row r="62" spans="1:3" ht="14.25">
      <c r="A62" s="214" t="s">
        <v>140</v>
      </c>
      <c r="B62" s="257">
        <f aca="true" t="shared" si="3" ref="B62:B67">SUM(C62:IV62)</f>
        <v>0</v>
      </c>
      <c r="C62" s="244">
        <f>CRPP!$D$30+CRP_SF!$D$30</f>
        <v>0</v>
      </c>
    </row>
    <row r="63" spans="1:3" ht="14.25">
      <c r="A63" s="216" t="s">
        <v>141</v>
      </c>
      <c r="B63" s="258">
        <f t="shared" si="3"/>
        <v>0</v>
      </c>
      <c r="C63" s="246">
        <f>CRPP!$D$47+CRP_SF!$D$47</f>
        <v>0</v>
      </c>
    </row>
    <row r="64" spans="1:3" ht="15" thickBot="1">
      <c r="A64" s="216" t="s">
        <v>142</v>
      </c>
      <c r="B64" s="259">
        <f t="shared" si="3"/>
        <v>0</v>
      </c>
      <c r="C64" s="247">
        <f>CRPP!$D$93+CRP_SF!$D$93</f>
        <v>0</v>
      </c>
    </row>
    <row r="65" spans="1:3" ht="15" thickBot="1">
      <c r="A65" s="219" t="s">
        <v>111</v>
      </c>
      <c r="B65" s="260">
        <f t="shared" si="3"/>
        <v>0</v>
      </c>
      <c r="C65" s="248">
        <f>CRPP!$D$96+CRP_SF!$D$96</f>
        <v>0</v>
      </c>
    </row>
    <row r="66" spans="1:3" ht="15" thickBot="1">
      <c r="A66" s="222" t="s">
        <v>127</v>
      </c>
      <c r="B66" s="261">
        <f t="shared" si="3"/>
        <v>0</v>
      </c>
      <c r="C66" s="250">
        <f>CRPP!$D$98+CRP_SF!$D$98</f>
        <v>0</v>
      </c>
    </row>
    <row r="67" spans="1:3" ht="15" thickBot="1">
      <c r="A67" s="219" t="s">
        <v>113</v>
      </c>
      <c r="B67" s="260">
        <f t="shared" si="3"/>
        <v>0</v>
      </c>
      <c r="C67" s="248">
        <f>CRPP!$D$100+CRP_SF!$D$100</f>
        <v>0</v>
      </c>
    </row>
    <row r="68" spans="1:3" ht="15" thickBot="1">
      <c r="A68" s="256"/>
      <c r="B68" s="262"/>
      <c r="C68" s="245"/>
    </row>
    <row r="69" spans="1:3" ht="14.25">
      <c r="A69" s="215" t="s">
        <v>143</v>
      </c>
      <c r="B69" s="262">
        <f aca="true" t="shared" si="4" ref="B69:B74">SUM(C69:IV69)</f>
        <v>0</v>
      </c>
      <c r="C69" s="245">
        <f>CRPP!$D$117+CRP_SF!$D$117</f>
        <v>0</v>
      </c>
    </row>
    <row r="70" spans="1:3" ht="14.25">
      <c r="A70" s="217" t="s">
        <v>144</v>
      </c>
      <c r="B70" s="262">
        <f t="shared" si="4"/>
        <v>0</v>
      </c>
      <c r="C70" s="245">
        <f>CRPP!$D$139+CRP_SF!$D$139</f>
        <v>0</v>
      </c>
    </row>
    <row r="71" spans="1:3" ht="15" thickBot="1">
      <c r="A71" s="218" t="s">
        <v>145</v>
      </c>
      <c r="B71" s="262">
        <f t="shared" si="4"/>
        <v>0</v>
      </c>
      <c r="C71" s="245">
        <f>CRPP!$D$166+CRP_SF!$D$166</f>
        <v>0</v>
      </c>
    </row>
    <row r="72" spans="1:3" ht="15" thickBot="1">
      <c r="A72" s="220" t="s">
        <v>112</v>
      </c>
      <c r="B72" s="263">
        <f t="shared" si="4"/>
        <v>0</v>
      </c>
      <c r="C72" s="249">
        <f>CRPP!$D$168+CRP_SF!$D$168</f>
        <v>0</v>
      </c>
    </row>
    <row r="73" spans="1:3" ht="15" thickBot="1">
      <c r="A73" s="223" t="s">
        <v>128</v>
      </c>
      <c r="B73" s="264">
        <f t="shared" si="4"/>
        <v>0</v>
      </c>
      <c r="C73" s="251">
        <f>CRPP!$D$170+CRP_SF!$D$170</f>
        <v>0</v>
      </c>
    </row>
    <row r="74" spans="1:3" ht="15" thickBot="1">
      <c r="A74" s="220" t="s">
        <v>113</v>
      </c>
      <c r="B74" s="263">
        <f t="shared" si="4"/>
        <v>0</v>
      </c>
      <c r="C74" s="249">
        <f>CRPP!$D$172+CRP_SF!$D$172</f>
        <v>0</v>
      </c>
    </row>
  </sheetData>
  <sheetProtection password="EAD6"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10">
    <tabColor rgb="FF92D050"/>
  </sheetPr>
  <dimension ref="A1:N126"/>
  <sheetViews>
    <sheetView showGridLines="0" zoomScalePageLayoutView="0" workbookViewId="0" topLeftCell="A1">
      <selection activeCell="B1" sqref="B1"/>
    </sheetView>
  </sheetViews>
  <sheetFormatPr defaultColWidth="11.421875" defaultRowHeight="15"/>
  <cols>
    <col min="1" max="2" width="2.140625" style="360" customWidth="1"/>
    <col min="3" max="4" width="11.421875" style="360" customWidth="1"/>
    <col min="5" max="5" width="26.8515625" style="360" customWidth="1"/>
    <col min="6" max="11" width="11.421875" style="360" customWidth="1"/>
    <col min="12" max="12" width="45.7109375" style="360" customWidth="1"/>
    <col min="13" max="13" width="5.8515625" style="360" customWidth="1"/>
    <col min="14" max="16384" width="11.421875" style="360" customWidth="1"/>
  </cols>
  <sheetData>
    <row r="1" spans="1:13" ht="14.25">
      <c r="A1" s="357"/>
      <c r="B1" s="598" t="s">
        <v>452</v>
      </c>
      <c r="C1" s="491"/>
      <c r="D1" s="491"/>
      <c r="E1" s="358"/>
      <c r="F1" s="358"/>
      <c r="G1" s="358"/>
      <c r="H1" s="358"/>
      <c r="I1" s="358"/>
      <c r="J1" s="358"/>
      <c r="K1" s="358"/>
      <c r="L1" s="358"/>
      <c r="M1" s="359"/>
    </row>
    <row r="2" spans="1:13" ht="31.5" customHeight="1">
      <c r="A2" s="361"/>
      <c r="B2" s="601" t="s">
        <v>185</v>
      </c>
      <c r="C2" s="601"/>
      <c r="D2" s="601"/>
      <c r="E2" s="601"/>
      <c r="F2" s="601"/>
      <c r="G2" s="601"/>
      <c r="H2" s="601"/>
      <c r="I2" s="601"/>
      <c r="J2" s="601"/>
      <c r="K2" s="601"/>
      <c r="L2" s="601"/>
      <c r="M2" s="362"/>
    </row>
    <row r="3" spans="1:13" ht="14.25">
      <c r="A3" s="361"/>
      <c r="B3" s="363"/>
      <c r="C3" s="363"/>
      <c r="D3" s="363"/>
      <c r="E3" s="363"/>
      <c r="F3" s="363"/>
      <c r="G3" s="363"/>
      <c r="H3" s="363"/>
      <c r="I3" s="363"/>
      <c r="J3" s="363"/>
      <c r="K3" s="363"/>
      <c r="L3" s="363"/>
      <c r="M3" s="362"/>
    </row>
    <row r="4" spans="1:13" ht="31.5" customHeight="1">
      <c r="A4" s="361"/>
      <c r="B4" s="363"/>
      <c r="C4" s="602" t="s">
        <v>338</v>
      </c>
      <c r="D4" s="602"/>
      <c r="E4" s="602"/>
      <c r="F4" s="602"/>
      <c r="G4" s="602"/>
      <c r="H4" s="602"/>
      <c r="I4" s="602"/>
      <c r="J4" s="602"/>
      <c r="K4" s="602"/>
      <c r="L4" s="602"/>
      <c r="M4" s="362"/>
    </row>
    <row r="5" spans="1:13" ht="14.25">
      <c r="A5" s="361"/>
      <c r="B5" s="363"/>
      <c r="C5" s="363"/>
      <c r="D5" s="363"/>
      <c r="E5" s="363"/>
      <c r="F5" s="363"/>
      <c r="G5" s="363"/>
      <c r="H5" s="363"/>
      <c r="I5" s="363"/>
      <c r="J5" s="363"/>
      <c r="K5" s="363"/>
      <c r="L5" s="363"/>
      <c r="M5" s="362"/>
    </row>
    <row r="6" spans="1:13" ht="31.5" customHeight="1">
      <c r="A6" s="361"/>
      <c r="B6" s="363"/>
      <c r="C6" s="603" t="s">
        <v>294</v>
      </c>
      <c r="D6" s="603"/>
      <c r="E6" s="603"/>
      <c r="F6" s="603"/>
      <c r="G6" s="603"/>
      <c r="H6" s="603"/>
      <c r="I6" s="603"/>
      <c r="J6" s="603"/>
      <c r="K6" s="603"/>
      <c r="L6" s="603"/>
      <c r="M6" s="362"/>
    </row>
    <row r="7" spans="1:13" ht="15" customHeight="1" hidden="1">
      <c r="A7" s="361"/>
      <c r="B7" s="363"/>
      <c r="C7" s="603"/>
      <c r="D7" s="603"/>
      <c r="E7" s="603"/>
      <c r="F7" s="603"/>
      <c r="G7" s="603"/>
      <c r="H7" s="603"/>
      <c r="I7" s="603"/>
      <c r="J7" s="603"/>
      <c r="K7" s="603"/>
      <c r="L7" s="603"/>
      <c r="M7" s="362"/>
    </row>
    <row r="8" spans="1:13" ht="14.25">
      <c r="A8" s="361"/>
      <c r="B8" s="363"/>
      <c r="C8" s="467"/>
      <c r="D8" s="467"/>
      <c r="E8" s="467"/>
      <c r="F8" s="467"/>
      <c r="G8" s="467"/>
      <c r="H8" s="467"/>
      <c r="I8" s="467"/>
      <c r="J8" s="467"/>
      <c r="K8" s="467"/>
      <c r="L8" s="467"/>
      <c r="M8" s="362"/>
    </row>
    <row r="9" spans="1:13" ht="14.25">
      <c r="A9" s="361"/>
      <c r="B9" s="363"/>
      <c r="C9" s="364" t="s">
        <v>178</v>
      </c>
      <c r="D9" s="365"/>
      <c r="E9" s="365"/>
      <c r="F9" s="365"/>
      <c r="G9" s="365"/>
      <c r="H9" s="366"/>
      <c r="I9" s="366"/>
      <c r="J9" s="367"/>
      <c r="K9" s="367"/>
      <c r="L9" s="367"/>
      <c r="M9" s="362"/>
    </row>
    <row r="10" spans="1:13" ht="15" customHeight="1">
      <c r="A10" s="361"/>
      <c r="B10" s="363"/>
      <c r="C10" s="368"/>
      <c r="D10" s="367"/>
      <c r="E10" s="367"/>
      <c r="F10" s="367"/>
      <c r="G10" s="367"/>
      <c r="H10" s="367"/>
      <c r="I10" s="367"/>
      <c r="J10" s="367"/>
      <c r="K10" s="367"/>
      <c r="L10" s="466"/>
      <c r="M10" s="362"/>
    </row>
    <row r="11" spans="1:13" ht="15" customHeight="1">
      <c r="A11" s="361"/>
      <c r="B11" s="363"/>
      <c r="C11" s="471" t="s">
        <v>295</v>
      </c>
      <c r="D11" s="370"/>
      <c r="E11" s="370"/>
      <c r="F11" s="367"/>
      <c r="G11" s="367"/>
      <c r="H11" s="367"/>
      <c r="I11" s="367"/>
      <c r="J11" s="367"/>
      <c r="K11" s="367"/>
      <c r="L11" s="465"/>
      <c r="M11" s="362"/>
    </row>
    <row r="12" spans="1:13" ht="15" customHeight="1">
      <c r="A12" s="361"/>
      <c r="B12" s="363"/>
      <c r="C12" s="471" t="s">
        <v>296</v>
      </c>
      <c r="D12" s="472"/>
      <c r="E12" s="472"/>
      <c r="F12" s="473"/>
      <c r="G12" s="473"/>
      <c r="H12" s="473"/>
      <c r="I12" s="473"/>
      <c r="J12" s="473"/>
      <c r="K12" s="473"/>
      <c r="L12" s="465"/>
      <c r="M12" s="362"/>
    </row>
    <row r="13" spans="1:13" ht="41.25" customHeight="1">
      <c r="A13" s="361"/>
      <c r="B13" s="363"/>
      <c r="C13" s="610" t="s">
        <v>339</v>
      </c>
      <c r="D13" s="604"/>
      <c r="E13" s="604"/>
      <c r="F13" s="604"/>
      <c r="G13" s="604"/>
      <c r="H13" s="604"/>
      <c r="I13" s="604"/>
      <c r="J13" s="604"/>
      <c r="K13" s="604"/>
      <c r="L13" s="604"/>
      <c r="M13" s="362"/>
    </row>
    <row r="14" spans="1:13" ht="15" customHeight="1">
      <c r="A14" s="361"/>
      <c r="B14" s="363"/>
      <c r="C14" s="606" t="s">
        <v>263</v>
      </c>
      <c r="D14" s="606"/>
      <c r="E14" s="606"/>
      <c r="F14" s="465"/>
      <c r="G14" s="465"/>
      <c r="H14" s="465"/>
      <c r="I14" s="465"/>
      <c r="J14" s="465"/>
      <c r="K14" s="465"/>
      <c r="L14" s="367"/>
      <c r="M14" s="362"/>
    </row>
    <row r="15" spans="1:13" ht="14.25">
      <c r="A15" s="361"/>
      <c r="B15" s="363"/>
      <c r="C15" s="374"/>
      <c r="D15" s="465"/>
      <c r="E15" s="465"/>
      <c r="F15" s="465"/>
      <c r="G15" s="465"/>
      <c r="H15" s="465"/>
      <c r="I15" s="465"/>
      <c r="J15" s="465"/>
      <c r="K15" s="465"/>
      <c r="L15" s="367"/>
      <c r="M15" s="362"/>
    </row>
    <row r="16" spans="1:13" ht="15" customHeight="1">
      <c r="A16" s="361"/>
      <c r="B16" s="363"/>
      <c r="C16" s="611" t="s">
        <v>293</v>
      </c>
      <c r="D16" s="611"/>
      <c r="E16" s="611"/>
      <c r="F16" s="611"/>
      <c r="G16" s="611"/>
      <c r="H16" s="611"/>
      <c r="I16" s="611"/>
      <c r="J16" s="371"/>
      <c r="K16" s="371"/>
      <c r="L16" s="465"/>
      <c r="M16" s="362"/>
    </row>
    <row r="17" spans="1:13" ht="15" customHeight="1">
      <c r="A17" s="405"/>
      <c r="B17" s="371"/>
      <c r="C17" s="371"/>
      <c r="D17" s="371"/>
      <c r="E17" s="371"/>
      <c r="F17" s="371"/>
      <c r="G17" s="371"/>
      <c r="H17" s="371"/>
      <c r="I17" s="371"/>
      <c r="J17" s="371"/>
      <c r="K17" s="371"/>
      <c r="L17" s="465"/>
      <c r="M17" s="362"/>
    </row>
    <row r="18" spans="1:13" ht="15" customHeight="1">
      <c r="A18" s="405"/>
      <c r="B18" s="371"/>
      <c r="C18" s="604" t="s">
        <v>297</v>
      </c>
      <c r="D18" s="604"/>
      <c r="E18" s="604"/>
      <c r="F18" s="604"/>
      <c r="G18" s="604"/>
      <c r="H18" s="604"/>
      <c r="I18" s="604"/>
      <c r="J18" s="604"/>
      <c r="K18" s="604"/>
      <c r="L18" s="604"/>
      <c r="M18" s="362"/>
    </row>
    <row r="19" spans="1:13" ht="15" customHeight="1">
      <c r="A19" s="405"/>
      <c r="B19" s="371"/>
      <c r="C19" s="604" t="s">
        <v>298</v>
      </c>
      <c r="D19" s="604"/>
      <c r="E19" s="604"/>
      <c r="F19" s="604"/>
      <c r="G19" s="604"/>
      <c r="H19" s="604"/>
      <c r="I19" s="604"/>
      <c r="J19" s="371"/>
      <c r="K19" s="371"/>
      <c r="L19" s="465"/>
      <c r="M19" s="362"/>
    </row>
    <row r="20" spans="1:13" ht="15" customHeight="1">
      <c r="A20" s="361"/>
      <c r="B20" s="363"/>
      <c r="C20" s="614" t="s">
        <v>318</v>
      </c>
      <c r="D20" s="614"/>
      <c r="E20" s="614"/>
      <c r="F20" s="614"/>
      <c r="G20" s="614"/>
      <c r="H20" s="614"/>
      <c r="I20" s="614"/>
      <c r="J20" s="614"/>
      <c r="K20" s="614"/>
      <c r="L20" s="614"/>
      <c r="M20" s="362"/>
    </row>
    <row r="21" spans="1:13" ht="15" customHeight="1">
      <c r="A21" s="361"/>
      <c r="B21" s="363"/>
      <c r="C21" s="475"/>
      <c r="D21" s="475"/>
      <c r="E21" s="475"/>
      <c r="F21" s="474"/>
      <c r="G21" s="474"/>
      <c r="H21" s="474"/>
      <c r="I21" s="474"/>
      <c r="J21" s="474"/>
      <c r="K21" s="474"/>
      <c r="L21" s="367"/>
      <c r="M21" s="362"/>
    </row>
    <row r="22" spans="1:13" ht="15" customHeight="1">
      <c r="A22" s="361"/>
      <c r="B22" s="363"/>
      <c r="C22" s="369" t="s">
        <v>299</v>
      </c>
      <c r="D22" s="370"/>
      <c r="E22" s="370"/>
      <c r="F22" s="367"/>
      <c r="G22" s="367"/>
      <c r="H22" s="367"/>
      <c r="I22" s="367"/>
      <c r="J22" s="367"/>
      <c r="K22" s="367"/>
      <c r="L22" s="465"/>
      <c r="M22" s="362"/>
    </row>
    <row r="23" spans="1:13" ht="15" customHeight="1">
      <c r="A23" s="361"/>
      <c r="B23" s="363"/>
      <c r="C23" s="369" t="s">
        <v>276</v>
      </c>
      <c r="D23" s="472"/>
      <c r="E23" s="472"/>
      <c r="F23" s="473"/>
      <c r="G23" s="473"/>
      <c r="H23" s="473"/>
      <c r="I23" s="473"/>
      <c r="J23" s="473"/>
      <c r="K23" s="473"/>
      <c r="L23" s="473"/>
      <c r="M23" s="362"/>
    </row>
    <row r="24" spans="1:13" ht="25.5" customHeight="1">
      <c r="A24" s="361"/>
      <c r="B24" s="363"/>
      <c r="C24" s="612" t="s">
        <v>300</v>
      </c>
      <c r="D24" s="612"/>
      <c r="E24" s="612"/>
      <c r="F24" s="612"/>
      <c r="G24" s="612"/>
      <c r="H24" s="612"/>
      <c r="I24" s="612"/>
      <c r="J24" s="612"/>
      <c r="K24" s="612"/>
      <c r="L24" s="612"/>
      <c r="M24" s="362"/>
    </row>
    <row r="25" spans="1:13" ht="14.25">
      <c r="A25" s="361"/>
      <c r="B25" s="363"/>
      <c r="C25" s="465"/>
      <c r="D25" s="465"/>
      <c r="E25" s="465"/>
      <c r="F25" s="465"/>
      <c r="G25" s="465"/>
      <c r="H25" s="465"/>
      <c r="I25" s="465"/>
      <c r="J25" s="465"/>
      <c r="K25" s="465"/>
      <c r="L25" s="465"/>
      <c r="M25" s="362"/>
    </row>
    <row r="26" spans="1:13" ht="25.5" customHeight="1">
      <c r="A26" s="361"/>
      <c r="B26" s="363"/>
      <c r="C26" s="604" t="s">
        <v>301</v>
      </c>
      <c r="D26" s="604"/>
      <c r="E26" s="604"/>
      <c r="F26" s="604"/>
      <c r="G26" s="604"/>
      <c r="H26" s="604"/>
      <c r="I26" s="604"/>
      <c r="J26" s="604"/>
      <c r="K26" s="604"/>
      <c r="L26" s="604"/>
      <c r="M26" s="362"/>
    </row>
    <row r="27" spans="1:13" ht="15" customHeight="1">
      <c r="A27" s="361"/>
      <c r="B27" s="363"/>
      <c r="C27" s="369" t="s">
        <v>276</v>
      </c>
      <c r="D27" s="472"/>
      <c r="E27" s="472"/>
      <c r="F27" s="473"/>
      <c r="G27" s="473"/>
      <c r="H27" s="473"/>
      <c r="I27" s="473"/>
      <c r="J27" s="473"/>
      <c r="K27" s="473"/>
      <c r="L27" s="465"/>
      <c r="M27" s="362"/>
    </row>
    <row r="28" spans="1:13" ht="15" customHeight="1">
      <c r="A28" s="361"/>
      <c r="B28" s="363"/>
      <c r="C28" s="369" t="s">
        <v>277</v>
      </c>
      <c r="D28" s="472"/>
      <c r="E28" s="472"/>
      <c r="F28" s="473"/>
      <c r="G28" s="473"/>
      <c r="H28" s="473"/>
      <c r="I28" s="473"/>
      <c r="J28" s="473"/>
      <c r="K28" s="473"/>
      <c r="L28" s="465"/>
      <c r="M28" s="362"/>
    </row>
    <row r="29" spans="1:13" ht="15" customHeight="1">
      <c r="A29" s="361"/>
      <c r="B29" s="363"/>
      <c r="C29" s="465"/>
      <c r="D29" s="465"/>
      <c r="E29" s="465"/>
      <c r="F29" s="465"/>
      <c r="G29" s="465"/>
      <c r="H29" s="465"/>
      <c r="I29" s="465"/>
      <c r="J29" s="465"/>
      <c r="K29" s="465"/>
      <c r="L29" s="465"/>
      <c r="M29" s="362"/>
    </row>
    <row r="30" spans="1:13" ht="14.25">
      <c r="A30" s="361"/>
      <c r="B30" s="363"/>
      <c r="C30" s="604" t="s">
        <v>201</v>
      </c>
      <c r="D30" s="604"/>
      <c r="E30" s="604"/>
      <c r="F30" s="604"/>
      <c r="G30" s="604"/>
      <c r="H30" s="604"/>
      <c r="I30" s="604"/>
      <c r="J30" s="604"/>
      <c r="K30" s="604"/>
      <c r="L30" s="604"/>
      <c r="M30" s="362"/>
    </row>
    <row r="31" spans="1:13" ht="14.25">
      <c r="A31" s="361"/>
      <c r="B31" s="363"/>
      <c r="C31" s="372"/>
      <c r="D31" s="367"/>
      <c r="E31" s="367"/>
      <c r="F31" s="367"/>
      <c r="G31" s="367"/>
      <c r="H31" s="367"/>
      <c r="I31" s="367"/>
      <c r="J31" s="367"/>
      <c r="K31" s="367"/>
      <c r="L31" s="367"/>
      <c r="M31" s="362"/>
    </row>
    <row r="32" spans="1:13" ht="14.25">
      <c r="A32" s="361"/>
      <c r="B32" s="363"/>
      <c r="C32" s="364" t="s">
        <v>264</v>
      </c>
      <c r="D32" s="365"/>
      <c r="E32" s="365"/>
      <c r="F32" s="365"/>
      <c r="G32" s="365"/>
      <c r="H32" s="367"/>
      <c r="I32" s="367"/>
      <c r="J32" s="367"/>
      <c r="K32" s="367"/>
      <c r="L32" s="466"/>
      <c r="M32" s="362"/>
    </row>
    <row r="33" spans="1:13" ht="14.25">
      <c r="A33" s="361"/>
      <c r="B33" s="363"/>
      <c r="C33" s="368"/>
      <c r="D33" s="367"/>
      <c r="E33" s="367"/>
      <c r="F33" s="367"/>
      <c r="G33" s="367"/>
      <c r="H33" s="367"/>
      <c r="I33" s="367"/>
      <c r="J33" s="367"/>
      <c r="K33" s="367"/>
      <c r="L33" s="367"/>
      <c r="M33" s="362"/>
    </row>
    <row r="34" spans="1:13" ht="14.25">
      <c r="A34" s="361"/>
      <c r="B34" s="363"/>
      <c r="C34" s="605" t="s">
        <v>278</v>
      </c>
      <c r="D34" s="605"/>
      <c r="E34" s="605"/>
      <c r="F34" s="605"/>
      <c r="G34" s="605"/>
      <c r="H34" s="605"/>
      <c r="I34" s="605"/>
      <c r="J34" s="605"/>
      <c r="K34" s="605"/>
      <c r="L34" s="605"/>
      <c r="M34" s="362"/>
    </row>
    <row r="35" spans="1:13" ht="14.25">
      <c r="A35" s="361"/>
      <c r="B35" s="363"/>
      <c r="C35" s="602" t="s">
        <v>279</v>
      </c>
      <c r="D35" s="602"/>
      <c r="E35" s="602"/>
      <c r="F35" s="602"/>
      <c r="G35" s="602"/>
      <c r="H35" s="602"/>
      <c r="I35" s="602"/>
      <c r="J35" s="602"/>
      <c r="K35" s="602"/>
      <c r="L35" s="602"/>
      <c r="M35" s="362"/>
    </row>
    <row r="36" spans="1:13" ht="21" customHeight="1">
      <c r="A36" s="361"/>
      <c r="B36" s="363"/>
      <c r="C36" s="369" t="s">
        <v>317</v>
      </c>
      <c r="D36" s="367"/>
      <c r="E36" s="367"/>
      <c r="F36" s="367"/>
      <c r="G36" s="367"/>
      <c r="H36" s="367"/>
      <c r="I36" s="367"/>
      <c r="J36" s="367"/>
      <c r="K36" s="367"/>
      <c r="L36" s="367"/>
      <c r="M36" s="362"/>
    </row>
    <row r="37" spans="1:13" ht="14.25" customHeight="1">
      <c r="A37" s="361"/>
      <c r="B37" s="363"/>
      <c r="C37" s="605" t="s">
        <v>280</v>
      </c>
      <c r="D37" s="605"/>
      <c r="E37" s="605"/>
      <c r="F37" s="605"/>
      <c r="G37" s="605"/>
      <c r="H37" s="605"/>
      <c r="I37" s="605"/>
      <c r="J37" s="605"/>
      <c r="K37" s="605"/>
      <c r="L37" s="605"/>
      <c r="M37" s="362"/>
    </row>
    <row r="38" spans="1:13" ht="14.25" customHeight="1">
      <c r="A38" s="361"/>
      <c r="B38" s="363"/>
      <c r="C38" s="605" t="s">
        <v>281</v>
      </c>
      <c r="D38" s="605"/>
      <c r="E38" s="605"/>
      <c r="F38" s="605"/>
      <c r="G38" s="605"/>
      <c r="H38" s="605"/>
      <c r="I38" s="605"/>
      <c r="J38" s="605"/>
      <c r="K38" s="605"/>
      <c r="L38" s="605"/>
      <c r="M38" s="362"/>
    </row>
    <row r="39" spans="1:13" ht="14.25">
      <c r="A39" s="361"/>
      <c r="B39" s="363"/>
      <c r="C39" s="368"/>
      <c r="D39" s="367"/>
      <c r="E39" s="367"/>
      <c r="F39" s="367"/>
      <c r="G39" s="367"/>
      <c r="H39" s="367"/>
      <c r="I39" s="367"/>
      <c r="J39" s="367"/>
      <c r="K39" s="367"/>
      <c r="L39" s="369"/>
      <c r="M39" s="362"/>
    </row>
    <row r="40" spans="1:13" ht="14.25">
      <c r="A40" s="361"/>
      <c r="B40" s="363"/>
      <c r="C40" s="370" t="s">
        <v>265</v>
      </c>
      <c r="D40" s="367"/>
      <c r="E40" s="367"/>
      <c r="F40" s="367"/>
      <c r="G40" s="367"/>
      <c r="H40" s="367"/>
      <c r="I40" s="367"/>
      <c r="J40" s="367"/>
      <c r="K40" s="367"/>
      <c r="L40" s="369"/>
      <c r="M40" s="362"/>
    </row>
    <row r="41" spans="1:13" ht="14.25">
      <c r="A41" s="361"/>
      <c r="B41" s="363"/>
      <c r="C41" s="369" t="s">
        <v>179</v>
      </c>
      <c r="D41" s="369"/>
      <c r="E41" s="369"/>
      <c r="F41" s="369"/>
      <c r="G41" s="369"/>
      <c r="H41" s="369"/>
      <c r="I41" s="369"/>
      <c r="J41" s="369"/>
      <c r="K41" s="369"/>
      <c r="L41" s="369"/>
      <c r="M41" s="362"/>
    </row>
    <row r="42" spans="1:13" ht="15" customHeight="1">
      <c r="A42" s="361"/>
      <c r="B42" s="363"/>
      <c r="C42" s="373" t="s">
        <v>180</v>
      </c>
      <c r="D42" s="369"/>
      <c r="E42" s="369"/>
      <c r="F42" s="369"/>
      <c r="G42" s="369"/>
      <c r="H42" s="369"/>
      <c r="I42" s="369"/>
      <c r="J42" s="369"/>
      <c r="K42" s="369"/>
      <c r="L42" s="469"/>
      <c r="M42" s="362"/>
    </row>
    <row r="43" spans="1:13" ht="15" customHeight="1">
      <c r="A43" s="361"/>
      <c r="B43" s="363"/>
      <c r="C43" s="373" t="s">
        <v>266</v>
      </c>
      <c r="D43" s="369"/>
      <c r="E43" s="369"/>
      <c r="F43" s="369"/>
      <c r="G43" s="369"/>
      <c r="H43" s="369"/>
      <c r="I43" s="369"/>
      <c r="J43" s="369"/>
      <c r="K43" s="369"/>
      <c r="L43" s="369"/>
      <c r="M43" s="362"/>
    </row>
    <row r="44" spans="1:13" ht="30" customHeight="1">
      <c r="A44" s="361"/>
      <c r="B44" s="363"/>
      <c r="C44" s="613" t="s">
        <v>267</v>
      </c>
      <c r="D44" s="613"/>
      <c r="E44" s="613"/>
      <c r="F44" s="613"/>
      <c r="G44" s="613"/>
      <c r="H44" s="613"/>
      <c r="I44" s="613"/>
      <c r="J44" s="613"/>
      <c r="K44" s="613"/>
      <c r="L44" s="613"/>
      <c r="M44" s="362"/>
    </row>
    <row r="45" spans="1:13" ht="14.25">
      <c r="A45" s="361"/>
      <c r="B45" s="363"/>
      <c r="C45" s="369" t="s">
        <v>181</v>
      </c>
      <c r="D45" s="369"/>
      <c r="E45" s="369"/>
      <c r="F45" s="369"/>
      <c r="G45" s="369"/>
      <c r="H45" s="369"/>
      <c r="I45" s="369"/>
      <c r="J45" s="369"/>
      <c r="K45" s="369"/>
      <c r="L45" s="369"/>
      <c r="M45" s="362"/>
    </row>
    <row r="46" spans="1:13" ht="14.25">
      <c r="A46" s="361"/>
      <c r="B46" s="363"/>
      <c r="C46" s="373" t="s">
        <v>182</v>
      </c>
      <c r="D46" s="369"/>
      <c r="E46" s="369"/>
      <c r="F46" s="369"/>
      <c r="G46" s="369"/>
      <c r="H46" s="369"/>
      <c r="I46" s="369"/>
      <c r="J46" s="369"/>
      <c r="K46" s="369"/>
      <c r="L46" s="369"/>
      <c r="M46" s="362"/>
    </row>
    <row r="47" spans="1:13" ht="15">
      <c r="A47" s="361"/>
      <c r="B47" s="363"/>
      <c r="C47" s="373" t="s">
        <v>266</v>
      </c>
      <c r="D47" s="369"/>
      <c r="E47" s="369"/>
      <c r="F47" s="369"/>
      <c r="G47" s="369"/>
      <c r="H47" s="369"/>
      <c r="I47" s="369"/>
      <c r="J47" s="369"/>
      <c r="K47" s="369"/>
      <c r="L47" s="369"/>
      <c r="M47" s="362"/>
    </row>
    <row r="48" spans="1:13" ht="14.25">
      <c r="A48" s="361"/>
      <c r="B48" s="363"/>
      <c r="C48" s="373" t="s">
        <v>268</v>
      </c>
      <c r="D48" s="369"/>
      <c r="E48" s="369"/>
      <c r="F48" s="369"/>
      <c r="G48" s="369"/>
      <c r="H48" s="369"/>
      <c r="I48" s="369"/>
      <c r="J48" s="369"/>
      <c r="K48" s="369"/>
      <c r="L48" s="369"/>
      <c r="M48" s="362"/>
    </row>
    <row r="49" spans="1:13" ht="14.25">
      <c r="A49" s="361"/>
      <c r="B49" s="363"/>
      <c r="C49" s="369" t="s">
        <v>183</v>
      </c>
      <c r="D49" s="369"/>
      <c r="E49" s="369"/>
      <c r="F49" s="369"/>
      <c r="G49" s="369"/>
      <c r="H49" s="369"/>
      <c r="I49" s="369"/>
      <c r="J49" s="369"/>
      <c r="K49" s="369"/>
      <c r="L49" s="367"/>
      <c r="M49" s="362"/>
    </row>
    <row r="50" spans="1:13" ht="14.25">
      <c r="A50" s="361"/>
      <c r="B50" s="363"/>
      <c r="C50" s="369"/>
      <c r="D50" s="369"/>
      <c r="E50" s="369"/>
      <c r="F50" s="369"/>
      <c r="G50" s="369"/>
      <c r="H50" s="369"/>
      <c r="I50" s="369"/>
      <c r="J50" s="369"/>
      <c r="K50" s="369"/>
      <c r="L50" s="367"/>
      <c r="M50" s="362"/>
    </row>
    <row r="51" spans="1:13" ht="14.25">
      <c r="A51" s="361"/>
      <c r="B51" s="363"/>
      <c r="C51" s="369" t="s">
        <v>282</v>
      </c>
      <c r="D51" s="369"/>
      <c r="E51" s="369"/>
      <c r="F51" s="369"/>
      <c r="G51" s="369"/>
      <c r="H51" s="369"/>
      <c r="I51" s="369"/>
      <c r="J51" s="369"/>
      <c r="K51" s="369"/>
      <c r="L51" s="367"/>
      <c r="M51" s="362"/>
    </row>
    <row r="52" spans="1:13" ht="30.75" customHeight="1">
      <c r="A52" s="361"/>
      <c r="B52" s="363"/>
      <c r="C52" s="604" t="s">
        <v>283</v>
      </c>
      <c r="D52" s="604"/>
      <c r="E52" s="604"/>
      <c r="F52" s="604"/>
      <c r="G52" s="604"/>
      <c r="H52" s="604"/>
      <c r="I52" s="604"/>
      <c r="J52" s="604"/>
      <c r="K52" s="604"/>
      <c r="L52" s="604"/>
      <c r="M52" s="362"/>
    </row>
    <row r="53" spans="1:13" ht="14.25">
      <c r="A53" s="361"/>
      <c r="B53" s="363"/>
      <c r="C53" s="369"/>
      <c r="D53" s="369"/>
      <c r="E53" s="369"/>
      <c r="F53" s="369"/>
      <c r="G53" s="369"/>
      <c r="H53" s="369"/>
      <c r="I53" s="369"/>
      <c r="J53" s="369"/>
      <c r="K53" s="369"/>
      <c r="L53" s="367"/>
      <c r="M53" s="362"/>
    </row>
    <row r="54" spans="1:13" ht="14.25">
      <c r="A54" s="361"/>
      <c r="B54" s="363"/>
      <c r="C54" s="606" t="s">
        <v>269</v>
      </c>
      <c r="D54" s="606"/>
      <c r="E54" s="606"/>
      <c r="F54" s="606"/>
      <c r="G54" s="606"/>
      <c r="H54" s="606"/>
      <c r="I54" s="606"/>
      <c r="J54" s="606"/>
      <c r="K54" s="606"/>
      <c r="L54" s="606"/>
      <c r="M54" s="362"/>
    </row>
    <row r="55" spans="1:13" ht="14.25">
      <c r="A55" s="361"/>
      <c r="B55" s="363"/>
      <c r="C55" s="606" t="s">
        <v>270</v>
      </c>
      <c r="D55" s="606"/>
      <c r="E55" s="606"/>
      <c r="F55" s="606"/>
      <c r="G55" s="606"/>
      <c r="H55" s="606"/>
      <c r="I55" s="606"/>
      <c r="J55" s="606"/>
      <c r="K55" s="606"/>
      <c r="L55" s="606"/>
      <c r="M55" s="362"/>
    </row>
    <row r="56" spans="1:13" ht="14.25">
      <c r="A56" s="361"/>
      <c r="B56" s="363"/>
      <c r="C56" s="369"/>
      <c r="D56" s="369"/>
      <c r="E56" s="369"/>
      <c r="F56" s="369"/>
      <c r="G56" s="369"/>
      <c r="H56" s="369"/>
      <c r="I56" s="369"/>
      <c r="J56" s="369"/>
      <c r="K56" s="369"/>
      <c r="L56" s="367"/>
      <c r="M56" s="362"/>
    </row>
    <row r="57" spans="1:13" ht="14.25">
      <c r="A57" s="361"/>
      <c r="B57" s="363"/>
      <c r="C57" s="364" t="s">
        <v>271</v>
      </c>
      <c r="D57" s="364"/>
      <c r="E57" s="364"/>
      <c r="F57" s="364"/>
      <c r="G57" s="364"/>
      <c r="H57" s="367"/>
      <c r="I57" s="367"/>
      <c r="J57" s="367"/>
      <c r="K57" s="367"/>
      <c r="L57" s="367"/>
      <c r="M57" s="362"/>
    </row>
    <row r="58" spans="1:13" ht="28.5" customHeight="1">
      <c r="A58" s="361"/>
      <c r="B58" s="363"/>
      <c r="C58" s="616" t="s">
        <v>346</v>
      </c>
      <c r="D58" s="616"/>
      <c r="E58" s="616"/>
      <c r="F58" s="616"/>
      <c r="G58" s="616"/>
      <c r="H58" s="616"/>
      <c r="I58" s="616"/>
      <c r="J58" s="616"/>
      <c r="K58" s="616"/>
      <c r="L58" s="616"/>
      <c r="M58" s="362"/>
    </row>
    <row r="59" spans="1:13" s="478" customFormat="1" ht="12.75">
      <c r="A59" s="476"/>
      <c r="B59" s="370"/>
      <c r="C59" s="370" t="s">
        <v>303</v>
      </c>
      <c r="D59" s="370"/>
      <c r="E59" s="370"/>
      <c r="F59" s="370"/>
      <c r="G59" s="370"/>
      <c r="H59" s="370"/>
      <c r="I59" s="370"/>
      <c r="J59" s="370"/>
      <c r="K59" s="370"/>
      <c r="L59" s="370"/>
      <c r="M59" s="477"/>
    </row>
    <row r="60" spans="1:13" s="478" customFormat="1" ht="12.75">
      <c r="A60" s="476"/>
      <c r="B60" s="370"/>
      <c r="C60" s="372" t="s">
        <v>184</v>
      </c>
      <c r="D60" s="370"/>
      <c r="E60" s="370"/>
      <c r="F60" s="370"/>
      <c r="G60" s="370"/>
      <c r="H60" s="370"/>
      <c r="I60" s="370"/>
      <c r="J60" s="370"/>
      <c r="K60" s="370"/>
      <c r="L60" s="370"/>
      <c r="M60" s="477"/>
    </row>
    <row r="61" spans="1:13" s="478" customFormat="1" ht="26.25" customHeight="1">
      <c r="A61" s="476"/>
      <c r="B61" s="370"/>
      <c r="C61" s="602" t="s">
        <v>340</v>
      </c>
      <c r="D61" s="602"/>
      <c r="E61" s="602"/>
      <c r="F61" s="602"/>
      <c r="G61" s="602"/>
      <c r="H61" s="602"/>
      <c r="I61" s="602"/>
      <c r="J61" s="602"/>
      <c r="K61" s="602"/>
      <c r="L61" s="602"/>
      <c r="M61" s="477"/>
    </row>
    <row r="62" spans="1:13" s="478" customFormat="1" ht="12.75">
      <c r="A62" s="476"/>
      <c r="B62" s="370"/>
      <c r="C62" s="372" t="s">
        <v>198</v>
      </c>
      <c r="D62" s="370"/>
      <c r="E62" s="370"/>
      <c r="F62" s="370"/>
      <c r="G62" s="370"/>
      <c r="H62" s="370"/>
      <c r="I62" s="370"/>
      <c r="J62" s="370"/>
      <c r="K62" s="370"/>
      <c r="L62" s="370"/>
      <c r="M62" s="477"/>
    </row>
    <row r="63" spans="1:13" s="478" customFormat="1" ht="12.75">
      <c r="A63" s="476"/>
      <c r="B63" s="370"/>
      <c r="C63" s="372" t="s">
        <v>347</v>
      </c>
      <c r="D63" s="370"/>
      <c r="E63" s="370"/>
      <c r="F63" s="370"/>
      <c r="G63" s="370"/>
      <c r="H63" s="370"/>
      <c r="I63" s="370"/>
      <c r="J63" s="370"/>
      <c r="K63" s="370"/>
      <c r="L63" s="370"/>
      <c r="M63" s="477"/>
    </row>
    <row r="64" spans="1:13" s="478" customFormat="1" ht="12.75">
      <c r="A64" s="476"/>
      <c r="B64" s="370"/>
      <c r="C64" s="372" t="s">
        <v>348</v>
      </c>
      <c r="D64" s="370"/>
      <c r="E64" s="370"/>
      <c r="F64" s="370"/>
      <c r="G64" s="370"/>
      <c r="H64" s="370"/>
      <c r="I64" s="370"/>
      <c r="J64" s="370"/>
      <c r="K64" s="370"/>
      <c r="L64" s="370"/>
      <c r="M64" s="477"/>
    </row>
    <row r="65" spans="1:13" s="478" customFormat="1" ht="15" customHeight="1">
      <c r="A65" s="476"/>
      <c r="B65" s="370"/>
      <c r="C65" s="602" t="s">
        <v>350</v>
      </c>
      <c r="D65" s="602"/>
      <c r="E65" s="602"/>
      <c r="F65" s="602"/>
      <c r="G65" s="602"/>
      <c r="H65" s="602"/>
      <c r="I65" s="602"/>
      <c r="J65" s="602"/>
      <c r="K65" s="602"/>
      <c r="L65" s="602"/>
      <c r="M65" s="477"/>
    </row>
    <row r="66" spans="1:13" s="478" customFormat="1" ht="25.5" customHeight="1">
      <c r="A66" s="476"/>
      <c r="B66" s="370"/>
      <c r="C66" s="602" t="s">
        <v>341</v>
      </c>
      <c r="D66" s="602"/>
      <c r="E66" s="602"/>
      <c r="F66" s="602"/>
      <c r="G66" s="602"/>
      <c r="H66" s="602"/>
      <c r="I66" s="602"/>
      <c r="J66" s="602"/>
      <c r="K66" s="602"/>
      <c r="L66" s="602"/>
      <c r="M66" s="477"/>
    </row>
    <row r="67" spans="1:13" ht="14.25">
      <c r="A67" s="361"/>
      <c r="B67" s="363"/>
      <c r="C67" s="367"/>
      <c r="D67" s="367"/>
      <c r="E67" s="367"/>
      <c r="F67" s="367"/>
      <c r="G67" s="367"/>
      <c r="H67" s="367"/>
      <c r="I67" s="367"/>
      <c r="J67" s="367"/>
      <c r="K67" s="367"/>
      <c r="L67" s="367"/>
      <c r="M67" s="362"/>
    </row>
    <row r="68" spans="1:13" ht="14.25">
      <c r="A68" s="361"/>
      <c r="B68" s="363"/>
      <c r="C68" s="364" t="s">
        <v>272</v>
      </c>
      <c r="D68" s="364"/>
      <c r="E68" s="364"/>
      <c r="F68" s="364"/>
      <c r="G68" s="364"/>
      <c r="H68" s="367"/>
      <c r="I68" s="367"/>
      <c r="J68" s="367"/>
      <c r="K68" s="367"/>
      <c r="L68" s="367"/>
      <c r="M68" s="362"/>
    </row>
    <row r="69" spans="1:13" ht="14.25">
      <c r="A69" s="361"/>
      <c r="B69" s="363"/>
      <c r="C69" s="367"/>
      <c r="D69" s="367"/>
      <c r="E69" s="367"/>
      <c r="F69" s="367"/>
      <c r="G69" s="367"/>
      <c r="H69" s="367"/>
      <c r="I69" s="367"/>
      <c r="J69" s="367"/>
      <c r="K69" s="367"/>
      <c r="L69" s="367"/>
      <c r="M69" s="362"/>
    </row>
    <row r="70" spans="1:13" ht="14.25">
      <c r="A70" s="361"/>
      <c r="B70" s="363"/>
      <c r="C70" s="370" t="s">
        <v>342</v>
      </c>
      <c r="D70" s="370"/>
      <c r="E70" s="370"/>
      <c r="F70" s="370"/>
      <c r="G70" s="370"/>
      <c r="H70" s="370"/>
      <c r="I70" s="370"/>
      <c r="J70" s="370"/>
      <c r="K70" s="370"/>
      <c r="L70" s="370"/>
      <c r="M70" s="362"/>
    </row>
    <row r="71" spans="1:13" ht="14.25">
      <c r="A71" s="361"/>
      <c r="B71" s="363"/>
      <c r="C71" s="372"/>
      <c r="D71" s="370"/>
      <c r="E71" s="370"/>
      <c r="F71" s="370"/>
      <c r="G71" s="370"/>
      <c r="H71" s="370"/>
      <c r="I71" s="370"/>
      <c r="J71" s="370"/>
      <c r="K71" s="370"/>
      <c r="L71" s="370"/>
      <c r="M71" s="362"/>
    </row>
    <row r="72" spans="1:13" ht="14.25">
      <c r="A72" s="361"/>
      <c r="B72" s="363"/>
      <c r="C72" s="472" t="s">
        <v>284</v>
      </c>
      <c r="D72" s="472"/>
      <c r="E72" s="472"/>
      <c r="F72" s="472"/>
      <c r="G72" s="472"/>
      <c r="H72" s="472"/>
      <c r="I72" s="472"/>
      <c r="J72" s="472"/>
      <c r="K72" s="472"/>
      <c r="L72" s="472"/>
      <c r="M72" s="362"/>
    </row>
    <row r="73" spans="1:13" ht="14.25">
      <c r="A73" s="361"/>
      <c r="B73" s="363"/>
      <c r="C73" s="600" t="s">
        <v>285</v>
      </c>
      <c r="D73" s="600"/>
      <c r="E73" s="600"/>
      <c r="F73" s="600"/>
      <c r="G73" s="600"/>
      <c r="H73" s="600"/>
      <c r="I73" s="600"/>
      <c r="J73" s="600"/>
      <c r="K73" s="600"/>
      <c r="L73" s="600"/>
      <c r="M73" s="362"/>
    </row>
    <row r="74" spans="1:13" ht="31.5" customHeight="1">
      <c r="A74" s="361"/>
      <c r="B74" s="363"/>
      <c r="C74" s="600" t="s">
        <v>273</v>
      </c>
      <c r="D74" s="600"/>
      <c r="E74" s="600"/>
      <c r="F74" s="600"/>
      <c r="G74" s="600"/>
      <c r="H74" s="600"/>
      <c r="I74" s="600"/>
      <c r="J74" s="600"/>
      <c r="K74" s="600"/>
      <c r="L74" s="600"/>
      <c r="M74" s="362"/>
    </row>
    <row r="75" spans="1:13" ht="31.5" customHeight="1">
      <c r="A75" s="361"/>
      <c r="B75" s="363"/>
      <c r="C75" s="607" t="s">
        <v>200</v>
      </c>
      <c r="D75" s="607"/>
      <c r="E75" s="607"/>
      <c r="F75" s="607"/>
      <c r="G75" s="607"/>
      <c r="H75" s="607"/>
      <c r="I75" s="607"/>
      <c r="J75" s="607"/>
      <c r="K75" s="607"/>
      <c r="L75" s="607"/>
      <c r="M75" s="362"/>
    </row>
    <row r="76" spans="1:13" ht="15" customHeight="1">
      <c r="A76" s="361"/>
      <c r="B76" s="363"/>
      <c r="C76" s="600" t="s">
        <v>286</v>
      </c>
      <c r="D76" s="600"/>
      <c r="E76" s="600"/>
      <c r="F76" s="600"/>
      <c r="G76" s="600"/>
      <c r="H76" s="600"/>
      <c r="I76" s="600"/>
      <c r="J76" s="600"/>
      <c r="K76" s="600"/>
      <c r="L76" s="600"/>
      <c r="M76" s="362"/>
    </row>
    <row r="77" spans="1:13" ht="15" customHeight="1">
      <c r="A77" s="361"/>
      <c r="B77" s="363"/>
      <c r="C77" s="600" t="s">
        <v>287</v>
      </c>
      <c r="D77" s="600"/>
      <c r="E77" s="600"/>
      <c r="F77" s="600"/>
      <c r="G77" s="600"/>
      <c r="H77" s="600"/>
      <c r="I77" s="600"/>
      <c r="J77" s="600"/>
      <c r="K77" s="600"/>
      <c r="L77" s="600"/>
      <c r="M77" s="362"/>
    </row>
    <row r="78" spans="1:13" ht="15" customHeight="1">
      <c r="A78" s="361"/>
      <c r="B78" s="363"/>
      <c r="C78" s="468"/>
      <c r="D78" s="468"/>
      <c r="E78" s="468"/>
      <c r="F78" s="468"/>
      <c r="G78" s="468"/>
      <c r="H78" s="468"/>
      <c r="I78" s="468"/>
      <c r="J78" s="468"/>
      <c r="K78" s="468"/>
      <c r="L78" s="468"/>
      <c r="M78" s="362"/>
    </row>
    <row r="79" spans="1:13" ht="15" customHeight="1">
      <c r="A79" s="361"/>
      <c r="B79" s="363"/>
      <c r="C79" s="364" t="s">
        <v>274</v>
      </c>
      <c r="D79" s="364"/>
      <c r="E79" s="364"/>
      <c r="F79" s="364"/>
      <c r="G79" s="364"/>
      <c r="H79" s="468"/>
      <c r="I79" s="468"/>
      <c r="J79" s="468"/>
      <c r="K79" s="468"/>
      <c r="L79" s="468"/>
      <c r="M79" s="362"/>
    </row>
    <row r="80" spans="1:13" ht="15" customHeight="1">
      <c r="A80" s="361"/>
      <c r="B80" s="363"/>
      <c r="C80" s="468"/>
      <c r="D80" s="468"/>
      <c r="E80" s="468"/>
      <c r="F80" s="468"/>
      <c r="G80" s="468"/>
      <c r="H80" s="468"/>
      <c r="I80" s="468"/>
      <c r="J80" s="468"/>
      <c r="K80" s="468"/>
      <c r="L80" s="468"/>
      <c r="M80" s="362"/>
    </row>
    <row r="81" spans="1:13" ht="15" customHeight="1">
      <c r="A81" s="361"/>
      <c r="B81" s="363"/>
      <c r="C81" s="600" t="s">
        <v>288</v>
      </c>
      <c r="D81" s="600"/>
      <c r="E81" s="600"/>
      <c r="F81" s="600"/>
      <c r="G81" s="600"/>
      <c r="H81" s="600"/>
      <c r="I81" s="600"/>
      <c r="J81" s="600"/>
      <c r="K81" s="600"/>
      <c r="L81" s="600"/>
      <c r="M81" s="362"/>
    </row>
    <row r="82" spans="1:13" ht="15" customHeight="1">
      <c r="A82" s="361"/>
      <c r="B82" s="363"/>
      <c r="C82" s="600" t="s">
        <v>289</v>
      </c>
      <c r="D82" s="600"/>
      <c r="E82" s="600"/>
      <c r="F82" s="600"/>
      <c r="G82" s="600"/>
      <c r="H82" s="600"/>
      <c r="I82" s="600"/>
      <c r="J82" s="600"/>
      <c r="K82" s="600"/>
      <c r="L82" s="600"/>
      <c r="M82" s="362"/>
    </row>
    <row r="83" spans="1:13" ht="15" customHeight="1">
      <c r="A83" s="361"/>
      <c r="B83" s="363"/>
      <c r="C83" s="470"/>
      <c r="D83" s="470"/>
      <c r="E83" s="470"/>
      <c r="F83" s="470"/>
      <c r="G83" s="470"/>
      <c r="H83" s="470"/>
      <c r="I83" s="470"/>
      <c r="J83" s="470"/>
      <c r="K83" s="470"/>
      <c r="L83" s="470"/>
      <c r="M83" s="362"/>
    </row>
    <row r="84" spans="1:13" ht="15" customHeight="1">
      <c r="A84" s="361"/>
      <c r="B84" s="363"/>
      <c r="C84" s="600" t="s">
        <v>290</v>
      </c>
      <c r="D84" s="600"/>
      <c r="E84" s="600"/>
      <c r="F84" s="600"/>
      <c r="G84" s="600"/>
      <c r="H84" s="600"/>
      <c r="I84" s="600"/>
      <c r="J84" s="600"/>
      <c r="K84" s="600"/>
      <c r="L84" s="600"/>
      <c r="M84" s="362"/>
    </row>
    <row r="85" spans="1:13" ht="15" customHeight="1">
      <c r="A85" s="361"/>
      <c r="B85" s="363"/>
      <c r="C85" s="600" t="s">
        <v>343</v>
      </c>
      <c r="D85" s="600"/>
      <c r="E85" s="600"/>
      <c r="F85" s="600"/>
      <c r="G85" s="600"/>
      <c r="H85" s="600"/>
      <c r="I85" s="600"/>
      <c r="J85" s="600"/>
      <c r="K85" s="600"/>
      <c r="L85" s="600"/>
      <c r="M85" s="362"/>
    </row>
    <row r="86" spans="1:13" ht="15" customHeight="1">
      <c r="A86" s="361"/>
      <c r="B86" s="363"/>
      <c r="C86" s="600" t="s">
        <v>291</v>
      </c>
      <c r="D86" s="600"/>
      <c r="E86" s="600"/>
      <c r="F86" s="600"/>
      <c r="G86" s="600"/>
      <c r="H86" s="600"/>
      <c r="I86" s="600"/>
      <c r="J86" s="600"/>
      <c r="K86" s="600"/>
      <c r="L86" s="600"/>
      <c r="M86" s="362"/>
    </row>
    <row r="87" spans="1:13" ht="15" customHeight="1">
      <c r="A87" s="361"/>
      <c r="B87" s="363"/>
      <c r="C87" s="468"/>
      <c r="D87" s="468"/>
      <c r="E87" s="468"/>
      <c r="F87" s="468"/>
      <c r="G87" s="468"/>
      <c r="H87" s="468"/>
      <c r="I87" s="468"/>
      <c r="J87" s="468"/>
      <c r="K87" s="468"/>
      <c r="L87" s="468"/>
      <c r="M87" s="362"/>
    </row>
    <row r="88" spans="1:13" ht="15" customHeight="1">
      <c r="A88" s="361"/>
      <c r="B88" s="363"/>
      <c r="C88" s="600" t="s">
        <v>351</v>
      </c>
      <c r="D88" s="600"/>
      <c r="E88" s="600"/>
      <c r="F88" s="600"/>
      <c r="G88" s="600"/>
      <c r="H88" s="600"/>
      <c r="I88" s="600"/>
      <c r="J88" s="600"/>
      <c r="K88" s="600"/>
      <c r="L88" s="600"/>
      <c r="M88" s="362"/>
    </row>
    <row r="89" spans="1:13" ht="15" customHeight="1">
      <c r="A89" s="361"/>
      <c r="B89" s="363"/>
      <c r="C89" s="600" t="s">
        <v>292</v>
      </c>
      <c r="D89" s="600"/>
      <c r="E89" s="600"/>
      <c r="F89" s="600"/>
      <c r="G89" s="600"/>
      <c r="H89" s="600"/>
      <c r="I89" s="600"/>
      <c r="J89" s="600"/>
      <c r="K89" s="600"/>
      <c r="L89" s="600"/>
      <c r="M89" s="362"/>
    </row>
    <row r="90" spans="1:13" ht="15" customHeight="1">
      <c r="A90" s="361"/>
      <c r="B90" s="363"/>
      <c r="C90" s="468"/>
      <c r="D90" s="468"/>
      <c r="E90" s="468"/>
      <c r="F90" s="468"/>
      <c r="G90" s="468"/>
      <c r="H90" s="468"/>
      <c r="I90" s="468"/>
      <c r="J90" s="468"/>
      <c r="K90" s="468"/>
      <c r="L90" s="468"/>
      <c r="M90" s="362"/>
    </row>
    <row r="91" spans="1:13" ht="15" customHeight="1">
      <c r="A91" s="361"/>
      <c r="B91" s="363"/>
      <c r="C91" s="607" t="s">
        <v>275</v>
      </c>
      <c r="D91" s="607"/>
      <c r="E91" s="607"/>
      <c r="F91" s="607"/>
      <c r="G91" s="607"/>
      <c r="H91" s="607"/>
      <c r="I91" s="607"/>
      <c r="J91" s="607"/>
      <c r="K91" s="607"/>
      <c r="L91" s="607"/>
      <c r="M91" s="362"/>
    </row>
    <row r="92" spans="1:13" ht="15" customHeight="1">
      <c r="A92" s="361"/>
      <c r="B92" s="363"/>
      <c r="C92" s="468"/>
      <c r="D92" s="468"/>
      <c r="E92" s="468"/>
      <c r="F92" s="468"/>
      <c r="G92" s="468"/>
      <c r="H92" s="468"/>
      <c r="I92" s="468"/>
      <c r="J92" s="468"/>
      <c r="K92" s="468"/>
      <c r="L92" s="468"/>
      <c r="M92" s="362"/>
    </row>
    <row r="93" spans="1:13" ht="15" thickBot="1">
      <c r="A93" s="406"/>
      <c r="B93" s="376"/>
      <c r="C93" s="376"/>
      <c r="D93" s="376"/>
      <c r="E93" s="376"/>
      <c r="F93" s="376"/>
      <c r="G93" s="376"/>
      <c r="H93" s="376"/>
      <c r="I93" s="376"/>
      <c r="J93" s="376"/>
      <c r="K93" s="376"/>
      <c r="L93" s="376"/>
      <c r="M93" s="377"/>
    </row>
    <row r="94" spans="1:14" ht="14.25">
      <c r="A94" s="383"/>
      <c r="B94" s="382"/>
      <c r="C94" s="382"/>
      <c r="D94" s="382"/>
      <c r="E94" s="382"/>
      <c r="F94" s="382"/>
      <c r="G94" s="382"/>
      <c r="H94" s="382"/>
      <c r="I94" s="382"/>
      <c r="J94" s="382"/>
      <c r="K94" s="382"/>
      <c r="L94" s="382"/>
      <c r="M94" s="382"/>
      <c r="N94" s="382"/>
    </row>
    <row r="95" spans="1:12" ht="15" thickBot="1">
      <c r="A95" s="375"/>
      <c r="B95" s="375"/>
      <c r="C95" s="375"/>
      <c r="D95" s="375"/>
      <c r="E95" s="375"/>
      <c r="F95" s="375"/>
      <c r="G95" s="375"/>
      <c r="H95" s="375"/>
      <c r="I95" s="375"/>
      <c r="J95" s="375"/>
      <c r="K95" s="375"/>
      <c r="L95" s="375"/>
    </row>
    <row r="96" spans="1:13" ht="14.25">
      <c r="A96" s="407"/>
      <c r="B96" s="408"/>
      <c r="C96" s="409"/>
      <c r="D96" s="409"/>
      <c r="E96" s="409"/>
      <c r="F96" s="409"/>
      <c r="G96" s="409"/>
      <c r="H96" s="409"/>
      <c r="I96" s="409"/>
      <c r="J96" s="409"/>
      <c r="K96" s="409"/>
      <c r="L96" s="409"/>
      <c r="M96" s="378"/>
    </row>
    <row r="97" spans="1:13" ht="38.25" customHeight="1">
      <c r="A97" s="410"/>
      <c r="B97" s="615" t="s">
        <v>202</v>
      </c>
      <c r="C97" s="615"/>
      <c r="D97" s="615"/>
      <c r="E97" s="615"/>
      <c r="F97" s="615"/>
      <c r="G97" s="615"/>
      <c r="H97" s="615"/>
      <c r="I97" s="615"/>
      <c r="J97" s="615"/>
      <c r="K97" s="615"/>
      <c r="L97" s="615"/>
      <c r="M97" s="379"/>
    </row>
    <row r="98" spans="1:13" ht="14.25">
      <c r="A98" s="410"/>
      <c r="B98" s="411"/>
      <c r="C98" s="412"/>
      <c r="D98" s="412"/>
      <c r="E98" s="412"/>
      <c r="F98" s="412"/>
      <c r="G98" s="412"/>
      <c r="H98" s="412"/>
      <c r="I98" s="412"/>
      <c r="J98" s="412"/>
      <c r="K98" s="412"/>
      <c r="L98" s="412"/>
      <c r="M98" s="379"/>
    </row>
    <row r="99" spans="1:13" ht="14.25">
      <c r="A99" s="410"/>
      <c r="B99" s="413">
        <v>1</v>
      </c>
      <c r="C99" s="608" t="s">
        <v>203</v>
      </c>
      <c r="D99" s="608"/>
      <c r="E99" s="608"/>
      <c r="F99" s="608"/>
      <c r="G99" s="608"/>
      <c r="H99" s="608"/>
      <c r="I99" s="411"/>
      <c r="J99" s="411"/>
      <c r="K99" s="411"/>
      <c r="L99" s="411"/>
      <c r="M99" s="379"/>
    </row>
    <row r="100" spans="1:13" ht="30" customHeight="1">
      <c r="A100" s="410"/>
      <c r="B100" s="414"/>
      <c r="C100" s="599" t="s">
        <v>349</v>
      </c>
      <c r="D100" s="599"/>
      <c r="E100" s="599"/>
      <c r="F100" s="599"/>
      <c r="G100" s="599"/>
      <c r="H100" s="599"/>
      <c r="I100" s="599"/>
      <c r="J100" s="599"/>
      <c r="K100" s="599"/>
      <c r="L100" s="599"/>
      <c r="M100" s="379"/>
    </row>
    <row r="101" spans="1:13" ht="15" customHeight="1">
      <c r="A101" s="410"/>
      <c r="B101" s="414"/>
      <c r="C101" s="599" t="s">
        <v>352</v>
      </c>
      <c r="D101" s="599"/>
      <c r="E101" s="599"/>
      <c r="F101" s="599"/>
      <c r="G101" s="599"/>
      <c r="H101" s="599"/>
      <c r="I101" s="599"/>
      <c r="J101" s="599"/>
      <c r="K101" s="599"/>
      <c r="L101" s="599"/>
      <c r="M101" s="379"/>
    </row>
    <row r="102" spans="1:13" ht="14.25">
      <c r="A102" s="410"/>
      <c r="B102" s="414"/>
      <c r="C102" s="415"/>
      <c r="D102" s="411"/>
      <c r="E102" s="411"/>
      <c r="F102" s="411"/>
      <c r="G102" s="411"/>
      <c r="H102" s="411"/>
      <c r="I102" s="411"/>
      <c r="J102" s="411"/>
      <c r="K102" s="411"/>
      <c r="L102" s="411"/>
      <c r="M102" s="379"/>
    </row>
    <row r="103" spans="1:13" ht="14.25">
      <c r="A103" s="410"/>
      <c r="B103" s="413">
        <v>2</v>
      </c>
      <c r="C103" s="608" t="s">
        <v>204</v>
      </c>
      <c r="D103" s="608"/>
      <c r="E103" s="608"/>
      <c r="F103" s="608"/>
      <c r="G103" s="608"/>
      <c r="H103" s="608"/>
      <c r="I103" s="411"/>
      <c r="J103" s="411"/>
      <c r="K103" s="411"/>
      <c r="L103" s="411"/>
      <c r="M103" s="379"/>
    </row>
    <row r="104" spans="1:13" ht="25.5" customHeight="1">
      <c r="A104" s="410"/>
      <c r="B104" s="414"/>
      <c r="C104" s="599" t="s">
        <v>211</v>
      </c>
      <c r="D104" s="599"/>
      <c r="E104" s="599"/>
      <c r="F104" s="599"/>
      <c r="G104" s="599"/>
      <c r="H104" s="599"/>
      <c r="I104" s="599"/>
      <c r="J104" s="599"/>
      <c r="K104" s="599"/>
      <c r="L104" s="599"/>
      <c r="M104" s="379"/>
    </row>
    <row r="105" spans="1:13" ht="14.25">
      <c r="A105" s="410"/>
      <c r="B105" s="414"/>
      <c r="C105" s="411"/>
      <c r="D105" s="411"/>
      <c r="E105" s="411"/>
      <c r="F105" s="411"/>
      <c r="G105" s="411"/>
      <c r="H105" s="411"/>
      <c r="I105" s="411"/>
      <c r="J105" s="411"/>
      <c r="K105" s="411"/>
      <c r="L105" s="411"/>
      <c r="M105" s="379"/>
    </row>
    <row r="106" spans="1:13" ht="14.25">
      <c r="A106" s="410"/>
      <c r="B106" s="413">
        <v>3</v>
      </c>
      <c r="C106" s="608" t="s">
        <v>205</v>
      </c>
      <c r="D106" s="608"/>
      <c r="E106" s="608"/>
      <c r="F106" s="608"/>
      <c r="G106" s="608"/>
      <c r="H106" s="608"/>
      <c r="I106" s="411"/>
      <c r="J106" s="411"/>
      <c r="K106" s="411"/>
      <c r="L106" s="411"/>
      <c r="M106" s="379"/>
    </row>
    <row r="107" spans="1:13" ht="14.25">
      <c r="A107" s="410"/>
      <c r="B107" s="414"/>
      <c r="C107" s="411" t="s">
        <v>212</v>
      </c>
      <c r="D107" s="411"/>
      <c r="E107" s="411"/>
      <c r="F107" s="411"/>
      <c r="G107" s="411"/>
      <c r="H107" s="411"/>
      <c r="I107" s="411"/>
      <c r="J107" s="411"/>
      <c r="K107" s="411"/>
      <c r="L107" s="411"/>
      <c r="M107" s="379"/>
    </row>
    <row r="108" spans="1:13" ht="14.25">
      <c r="A108" s="410"/>
      <c r="B108" s="414"/>
      <c r="C108" s="411"/>
      <c r="D108" s="411"/>
      <c r="E108" s="411"/>
      <c r="F108" s="411"/>
      <c r="G108" s="411"/>
      <c r="H108" s="411"/>
      <c r="I108" s="411"/>
      <c r="J108" s="411"/>
      <c r="K108" s="411"/>
      <c r="L108" s="411"/>
      <c r="M108" s="379"/>
    </row>
    <row r="109" spans="1:13" ht="14.25">
      <c r="A109" s="410"/>
      <c r="B109" s="413">
        <v>4</v>
      </c>
      <c r="C109" s="608" t="s">
        <v>206</v>
      </c>
      <c r="D109" s="608"/>
      <c r="E109" s="608"/>
      <c r="F109" s="608"/>
      <c r="G109" s="608"/>
      <c r="H109" s="608"/>
      <c r="I109" s="411"/>
      <c r="J109" s="411"/>
      <c r="K109" s="411"/>
      <c r="L109" s="411"/>
      <c r="M109" s="379"/>
    </row>
    <row r="110" spans="1:13" ht="21.75" customHeight="1">
      <c r="A110" s="410"/>
      <c r="B110" s="414"/>
      <c r="C110" s="411"/>
      <c r="D110" s="414" t="s">
        <v>210</v>
      </c>
      <c r="E110" s="411"/>
      <c r="F110" s="411"/>
      <c r="G110" s="411"/>
      <c r="H110" s="411"/>
      <c r="I110" s="411"/>
      <c r="J110" s="411"/>
      <c r="K110" s="411"/>
      <c r="L110" s="411"/>
      <c r="M110" s="379"/>
    </row>
    <row r="111" spans="1:13" ht="21.75" customHeight="1">
      <c r="A111" s="410"/>
      <c r="B111" s="414"/>
      <c r="C111" s="411"/>
      <c r="D111" s="414" t="s">
        <v>304</v>
      </c>
      <c r="E111" s="411"/>
      <c r="F111" s="411"/>
      <c r="G111" s="411"/>
      <c r="H111" s="411"/>
      <c r="I111" s="411"/>
      <c r="J111" s="411"/>
      <c r="K111" s="411"/>
      <c r="L111" s="411"/>
      <c r="M111" s="379"/>
    </row>
    <row r="112" spans="1:13" ht="25.5" customHeight="1">
      <c r="A112" s="410"/>
      <c r="B112" s="414"/>
      <c r="C112" s="411"/>
      <c r="D112" s="609" t="s">
        <v>305</v>
      </c>
      <c r="E112" s="609"/>
      <c r="F112" s="609"/>
      <c r="G112" s="609"/>
      <c r="H112" s="609"/>
      <c r="I112" s="609"/>
      <c r="J112" s="609"/>
      <c r="K112" s="609"/>
      <c r="L112" s="609"/>
      <c r="M112" s="379"/>
    </row>
    <row r="113" spans="1:13" ht="14.25">
      <c r="A113" s="410"/>
      <c r="B113" s="414"/>
      <c r="C113" s="411"/>
      <c r="D113" s="411"/>
      <c r="E113" s="411"/>
      <c r="F113" s="411"/>
      <c r="G113" s="411"/>
      <c r="H113" s="411"/>
      <c r="I113" s="411"/>
      <c r="J113" s="411"/>
      <c r="K113" s="411"/>
      <c r="L113" s="411"/>
      <c r="M113" s="379"/>
    </row>
    <row r="114" spans="1:13" ht="14.25">
      <c r="A114" s="410"/>
      <c r="B114" s="413">
        <v>5</v>
      </c>
      <c r="C114" s="608" t="s">
        <v>186</v>
      </c>
      <c r="D114" s="608"/>
      <c r="E114" s="608"/>
      <c r="F114" s="608"/>
      <c r="G114" s="608"/>
      <c r="H114" s="608"/>
      <c r="I114" s="411"/>
      <c r="J114" s="411"/>
      <c r="K114" s="411"/>
      <c r="L114" s="411"/>
      <c r="M114" s="379"/>
    </row>
    <row r="115" spans="1:13" ht="14.25">
      <c r="A115" s="410"/>
      <c r="B115" s="414"/>
      <c r="C115" s="415" t="s">
        <v>306</v>
      </c>
      <c r="D115" s="411"/>
      <c r="E115" s="411"/>
      <c r="F115" s="411"/>
      <c r="G115" s="411"/>
      <c r="H115" s="411"/>
      <c r="I115" s="411"/>
      <c r="J115" s="411"/>
      <c r="K115" s="411"/>
      <c r="L115" s="411"/>
      <c r="M115" s="379"/>
    </row>
    <row r="116" spans="1:13" ht="14.25">
      <c r="A116" s="410"/>
      <c r="B116" s="414"/>
      <c r="C116" s="411"/>
      <c r="D116" s="411"/>
      <c r="E116" s="411"/>
      <c r="F116" s="411"/>
      <c r="G116" s="411"/>
      <c r="H116" s="411"/>
      <c r="I116" s="411"/>
      <c r="J116" s="411"/>
      <c r="K116" s="411"/>
      <c r="L116" s="411"/>
      <c r="M116" s="379"/>
    </row>
    <row r="117" spans="1:13" ht="14.25">
      <c r="A117" s="410"/>
      <c r="B117" s="413">
        <v>6</v>
      </c>
      <c r="C117" s="608" t="s">
        <v>207</v>
      </c>
      <c r="D117" s="608"/>
      <c r="E117" s="608"/>
      <c r="F117" s="608"/>
      <c r="G117" s="608"/>
      <c r="H117" s="608"/>
      <c r="I117" s="411"/>
      <c r="J117" s="411"/>
      <c r="K117" s="411"/>
      <c r="L117" s="411"/>
      <c r="M117" s="379"/>
    </row>
    <row r="118" spans="1:13" ht="14.25">
      <c r="A118" s="410"/>
      <c r="B118" s="414"/>
      <c r="C118" s="415" t="s">
        <v>302</v>
      </c>
      <c r="D118" s="411"/>
      <c r="E118" s="411"/>
      <c r="F118" s="411"/>
      <c r="G118" s="411"/>
      <c r="H118" s="411"/>
      <c r="I118" s="411"/>
      <c r="J118" s="411"/>
      <c r="K118" s="411"/>
      <c r="L118" s="411"/>
      <c r="M118" s="379"/>
    </row>
    <row r="119" spans="1:13" ht="14.25">
      <c r="A119" s="410"/>
      <c r="B119" s="414"/>
      <c r="C119" s="411"/>
      <c r="D119" s="411"/>
      <c r="E119" s="411"/>
      <c r="F119" s="411"/>
      <c r="G119" s="411"/>
      <c r="H119" s="411"/>
      <c r="I119" s="411"/>
      <c r="J119" s="411"/>
      <c r="K119" s="411"/>
      <c r="L119" s="411"/>
      <c r="M119" s="379"/>
    </row>
    <row r="120" spans="1:13" ht="14.25">
      <c r="A120" s="410"/>
      <c r="B120" s="413">
        <v>7</v>
      </c>
      <c r="C120" s="608" t="s">
        <v>208</v>
      </c>
      <c r="D120" s="608"/>
      <c r="E120" s="608"/>
      <c r="F120" s="608"/>
      <c r="G120" s="608"/>
      <c r="H120" s="608"/>
      <c r="I120" s="411"/>
      <c r="J120" s="411"/>
      <c r="K120" s="411"/>
      <c r="L120" s="411"/>
      <c r="M120" s="379"/>
    </row>
    <row r="121" spans="1:13" ht="14.25">
      <c r="A121" s="410"/>
      <c r="B121" s="414"/>
      <c r="C121" s="415" t="s">
        <v>307</v>
      </c>
      <c r="D121" s="411"/>
      <c r="E121" s="411"/>
      <c r="F121" s="411"/>
      <c r="G121" s="411"/>
      <c r="H121" s="411"/>
      <c r="I121" s="411"/>
      <c r="J121" s="411"/>
      <c r="K121" s="411"/>
      <c r="L121" s="411"/>
      <c r="M121" s="379"/>
    </row>
    <row r="122" spans="1:13" ht="25.5" customHeight="1">
      <c r="A122" s="410"/>
      <c r="B122" s="414"/>
      <c r="C122" s="599" t="s">
        <v>344</v>
      </c>
      <c r="D122" s="599"/>
      <c r="E122" s="599"/>
      <c r="F122" s="599"/>
      <c r="G122" s="599"/>
      <c r="H122" s="599"/>
      <c r="I122" s="599"/>
      <c r="J122" s="599"/>
      <c r="K122" s="599"/>
      <c r="L122" s="599"/>
      <c r="M122" s="379"/>
    </row>
    <row r="123" spans="1:13" ht="14.25">
      <c r="A123" s="410"/>
      <c r="B123" s="414"/>
      <c r="C123" s="411"/>
      <c r="D123" s="411"/>
      <c r="E123" s="411"/>
      <c r="F123" s="411"/>
      <c r="G123" s="411"/>
      <c r="H123" s="411"/>
      <c r="I123" s="411"/>
      <c r="J123" s="411"/>
      <c r="K123" s="411"/>
      <c r="L123" s="411"/>
      <c r="M123" s="379"/>
    </row>
    <row r="124" spans="1:13" ht="14.25">
      <c r="A124" s="410"/>
      <c r="B124" s="413">
        <v>8</v>
      </c>
      <c r="C124" s="608" t="s">
        <v>315</v>
      </c>
      <c r="D124" s="608"/>
      <c r="E124" s="608"/>
      <c r="F124" s="608"/>
      <c r="G124" s="608"/>
      <c r="H124" s="608"/>
      <c r="I124" s="411"/>
      <c r="J124" s="411"/>
      <c r="K124" s="411"/>
      <c r="L124" s="411"/>
      <c r="M124" s="379"/>
    </row>
    <row r="125" spans="1:13" ht="30" customHeight="1">
      <c r="A125" s="410"/>
      <c r="B125" s="414"/>
      <c r="C125" s="599" t="s">
        <v>316</v>
      </c>
      <c r="D125" s="599"/>
      <c r="E125" s="599"/>
      <c r="F125" s="599"/>
      <c r="G125" s="599"/>
      <c r="H125" s="599"/>
      <c r="I125" s="599"/>
      <c r="J125" s="599"/>
      <c r="K125" s="599"/>
      <c r="L125" s="599"/>
      <c r="M125" s="379"/>
    </row>
    <row r="126" spans="1:13" ht="15" thickBot="1">
      <c r="A126" s="416"/>
      <c r="B126" s="380"/>
      <c r="C126" s="380"/>
      <c r="D126" s="380"/>
      <c r="E126" s="380"/>
      <c r="F126" s="380"/>
      <c r="G126" s="380"/>
      <c r="H126" s="380"/>
      <c r="I126" s="380"/>
      <c r="J126" s="380"/>
      <c r="K126" s="380"/>
      <c r="L126" s="380"/>
      <c r="M126" s="381"/>
    </row>
  </sheetData>
  <sheetProtection password="EAD6" sheet="1" objects="1" scenarios="1"/>
  <mergeCells count="53">
    <mergeCell ref="C65:L65"/>
    <mergeCell ref="C37:L37"/>
    <mergeCell ref="B97:L97"/>
    <mergeCell ref="C99:H99"/>
    <mergeCell ref="C26:L26"/>
    <mergeCell ref="C66:L66"/>
    <mergeCell ref="C75:L75"/>
    <mergeCell ref="C58:L58"/>
    <mergeCell ref="C19:I19"/>
    <mergeCell ref="C74:L74"/>
    <mergeCell ref="C24:L24"/>
    <mergeCell ref="C52:L52"/>
    <mergeCell ref="C54:L54"/>
    <mergeCell ref="C61:L61"/>
    <mergeCell ref="C73:L73"/>
    <mergeCell ref="C38:L38"/>
    <mergeCell ref="C44:L44"/>
    <mergeCell ref="C20:L20"/>
    <mergeCell ref="C104:L104"/>
    <mergeCell ref="C106:H106"/>
    <mergeCell ref="C82:L82"/>
    <mergeCell ref="C84:L84"/>
    <mergeCell ref="C85:L85"/>
    <mergeCell ref="C88:L88"/>
    <mergeCell ref="C101:L101"/>
    <mergeCell ref="C103:H103"/>
    <mergeCell ref="C100:L100"/>
    <mergeCell ref="C109:H109"/>
    <mergeCell ref="C7:L7"/>
    <mergeCell ref="C13:L13"/>
    <mergeCell ref="C14:E14"/>
    <mergeCell ref="C16:I16"/>
    <mergeCell ref="C18:L18"/>
    <mergeCell ref="C86:L86"/>
    <mergeCell ref="C35:L35"/>
    <mergeCell ref="C81:L81"/>
    <mergeCell ref="C76:L76"/>
    <mergeCell ref="C124:H124"/>
    <mergeCell ref="C120:H120"/>
    <mergeCell ref="C122:L122"/>
    <mergeCell ref="D112:L112"/>
    <mergeCell ref="C114:H114"/>
    <mergeCell ref="C117:H117"/>
    <mergeCell ref="C125:L125"/>
    <mergeCell ref="C77:L77"/>
    <mergeCell ref="B2:L2"/>
    <mergeCell ref="C4:L4"/>
    <mergeCell ref="C6:L6"/>
    <mergeCell ref="C30:L30"/>
    <mergeCell ref="C34:L34"/>
    <mergeCell ref="C55:L55"/>
    <mergeCell ref="C89:L89"/>
    <mergeCell ref="C91:L91"/>
  </mergeCells>
  <printOptions/>
  <pageMargins left="0.7" right="0.7" top="0.75" bottom="0.75" header="0.3" footer="0.3"/>
  <pageSetup horizontalDpi="300" verticalDpi="300" orientation="portrait" paperSize="9" scale="98" r:id="rId2"/>
  <rowBreaks count="2" manualBreakCount="2">
    <brk id="45" max="12" man="1"/>
    <brk id="93" max="255" man="1"/>
  </rowBreaks>
  <drawing r:id="rId1"/>
</worksheet>
</file>

<file path=xl/worksheets/sheet4.xml><?xml version="1.0" encoding="utf-8"?>
<worksheet xmlns="http://schemas.openxmlformats.org/spreadsheetml/2006/main" xmlns:r="http://schemas.openxmlformats.org/officeDocument/2006/relationships">
  <sheetPr codeName="Feuil13">
    <tabColor rgb="FF92D050"/>
  </sheetPr>
  <dimension ref="A1:HV46"/>
  <sheetViews>
    <sheetView showGridLines="0" zoomScale="85" zoomScaleNormal="85" zoomScalePageLayoutView="0" workbookViewId="0" topLeftCell="A1">
      <selection activeCell="A1" sqref="A1"/>
    </sheetView>
  </sheetViews>
  <sheetFormatPr defaultColWidth="11.421875" defaultRowHeight="15"/>
  <cols>
    <col min="1" max="1" width="31.140625" style="573" customWidth="1"/>
    <col min="2" max="2" width="24.8515625" style="573" bestFit="1" customWidth="1"/>
    <col min="3" max="3" width="24.421875" style="573" customWidth="1"/>
    <col min="4" max="4" width="33.7109375" style="573" customWidth="1"/>
    <col min="5" max="5" width="92.421875" style="573" customWidth="1"/>
    <col min="6" max="6" width="6.421875" style="573" customWidth="1"/>
    <col min="7" max="7" width="4.28125" style="501" customWidth="1"/>
    <col min="8" max="8" width="28.57421875" style="501" customWidth="1"/>
    <col min="9" max="9" width="26.421875" style="501" customWidth="1"/>
    <col min="10" max="10" width="11.28125" style="501" customWidth="1"/>
    <col min="11" max="11" width="16.00390625" style="501" customWidth="1"/>
    <col min="12" max="50" width="16.00390625" style="498" customWidth="1"/>
    <col min="51" max="224" width="16.00390625" style="499" customWidth="1"/>
    <col min="225" max="16384" width="11.421875" style="499" customWidth="1"/>
  </cols>
  <sheetData>
    <row r="1" spans="1:19" ht="15">
      <c r="A1" s="492" t="s">
        <v>353</v>
      </c>
      <c r="B1" s="493"/>
      <c r="C1" s="493"/>
      <c r="D1" s="493"/>
      <c r="E1" s="493"/>
      <c r="F1" s="494"/>
      <c r="G1" s="495"/>
      <c r="H1" s="495"/>
      <c r="I1" s="495"/>
      <c r="J1" s="496"/>
      <c r="K1" s="496"/>
      <c r="L1" s="497"/>
      <c r="M1" s="497"/>
      <c r="N1" s="497"/>
      <c r="O1" s="497"/>
      <c r="P1" s="497"/>
      <c r="Q1" s="497"/>
      <c r="R1" s="497"/>
      <c r="S1" s="497"/>
    </row>
    <row r="2" spans="1:182" ht="38.25" customHeight="1">
      <c r="A2" s="619" t="s">
        <v>354</v>
      </c>
      <c r="B2" s="620"/>
      <c r="C2" s="620"/>
      <c r="D2" s="620"/>
      <c r="E2" s="620"/>
      <c r="F2" s="500"/>
      <c r="H2" s="621" t="s">
        <v>355</v>
      </c>
      <c r="I2" s="621"/>
      <c r="J2" s="502"/>
      <c r="K2" s="622"/>
      <c r="L2" s="622"/>
      <c r="M2" s="622"/>
      <c r="N2" s="622"/>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3"/>
      <c r="BJ2" s="503"/>
      <c r="BK2" s="503"/>
      <c r="BL2" s="503"/>
      <c r="BM2" s="503"/>
      <c r="BN2" s="503"/>
      <c r="BO2" s="503"/>
      <c r="BP2" s="503"/>
      <c r="BQ2" s="503"/>
      <c r="BR2" s="503"/>
      <c r="BS2" s="503"/>
      <c r="BT2" s="503"/>
      <c r="BU2" s="503"/>
      <c r="BV2" s="503"/>
      <c r="BW2" s="503"/>
      <c r="BX2" s="503"/>
      <c r="BY2" s="503"/>
      <c r="BZ2" s="503"/>
      <c r="CA2" s="503"/>
      <c r="CB2" s="503"/>
      <c r="CC2" s="503"/>
      <c r="CD2" s="503"/>
      <c r="CE2" s="503"/>
      <c r="CF2" s="503"/>
      <c r="CG2" s="503"/>
      <c r="CH2" s="503"/>
      <c r="CI2" s="503"/>
      <c r="CJ2" s="503"/>
      <c r="CK2" s="503"/>
      <c r="CL2" s="503"/>
      <c r="CM2" s="503"/>
      <c r="CN2" s="503"/>
      <c r="CO2" s="503"/>
      <c r="CP2" s="503"/>
      <c r="CQ2" s="503"/>
      <c r="CR2" s="503"/>
      <c r="CS2" s="503"/>
      <c r="CT2" s="503"/>
      <c r="CU2" s="503"/>
      <c r="CV2" s="503"/>
      <c r="CW2" s="503"/>
      <c r="CX2" s="503"/>
      <c r="CY2" s="503"/>
      <c r="CZ2" s="503"/>
      <c r="DA2" s="503"/>
      <c r="DB2" s="503"/>
      <c r="DC2" s="503"/>
      <c r="DD2" s="503"/>
      <c r="DE2" s="503"/>
      <c r="DF2" s="503"/>
      <c r="DG2" s="503"/>
      <c r="DH2" s="503"/>
      <c r="DI2" s="503"/>
      <c r="DJ2" s="503"/>
      <c r="DK2" s="503"/>
      <c r="DL2" s="503"/>
      <c r="DM2" s="503"/>
      <c r="DN2" s="503"/>
      <c r="DO2" s="503"/>
      <c r="DP2" s="503"/>
      <c r="DQ2" s="503"/>
      <c r="DR2" s="503"/>
      <c r="DS2" s="503"/>
      <c r="DT2" s="503"/>
      <c r="DU2" s="503"/>
      <c r="DV2" s="503"/>
      <c r="DW2" s="503"/>
      <c r="DX2" s="503"/>
      <c r="DY2" s="503"/>
      <c r="DZ2" s="503"/>
      <c r="EA2" s="503"/>
      <c r="EB2" s="503"/>
      <c r="EC2" s="503"/>
      <c r="ED2" s="503"/>
      <c r="EE2" s="503"/>
      <c r="EF2" s="503"/>
      <c r="EG2" s="503"/>
      <c r="EH2" s="503"/>
      <c r="EI2" s="503"/>
      <c r="EJ2" s="503"/>
      <c r="EK2" s="503"/>
      <c r="EL2" s="503"/>
      <c r="EM2" s="503"/>
      <c r="EN2" s="503"/>
      <c r="EO2" s="503"/>
      <c r="EP2" s="503"/>
      <c r="EQ2" s="503"/>
      <c r="ER2" s="503"/>
      <c r="ES2" s="503"/>
      <c r="ET2" s="503"/>
      <c r="EU2" s="503"/>
      <c r="EV2" s="503"/>
      <c r="EW2" s="503"/>
      <c r="EX2" s="503"/>
      <c r="EY2" s="503"/>
      <c r="EZ2" s="503"/>
      <c r="FA2" s="503"/>
      <c r="FB2" s="503"/>
      <c r="FC2" s="503"/>
      <c r="FD2" s="503"/>
      <c r="FE2" s="503"/>
      <c r="FF2" s="503"/>
      <c r="FG2" s="503"/>
      <c r="FH2" s="503"/>
      <c r="FI2" s="503"/>
      <c r="FJ2" s="503"/>
      <c r="FK2" s="503"/>
      <c r="FL2" s="503"/>
      <c r="FM2" s="503"/>
      <c r="FN2" s="503"/>
      <c r="FO2" s="503"/>
      <c r="FP2" s="503"/>
      <c r="FQ2" s="503"/>
      <c r="FR2" s="503"/>
      <c r="FS2" s="503"/>
      <c r="FT2" s="503"/>
      <c r="FU2" s="503"/>
      <c r="FV2" s="503"/>
      <c r="FW2" s="503"/>
      <c r="FX2" s="503"/>
      <c r="FY2" s="503"/>
      <c r="FZ2" s="503"/>
    </row>
    <row r="3" spans="1:182" ht="13.5">
      <c r="A3" s="504"/>
      <c r="B3" s="411"/>
      <c r="C3" s="411"/>
      <c r="D3" s="411"/>
      <c r="E3" s="411"/>
      <c r="F3" s="505"/>
      <c r="K3" s="622"/>
      <c r="L3" s="622"/>
      <c r="M3" s="622"/>
      <c r="N3" s="622"/>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498"/>
      <c r="EB3" s="498"/>
      <c r="EC3" s="498"/>
      <c r="ED3" s="498"/>
      <c r="EE3" s="498"/>
      <c r="EF3" s="498"/>
      <c r="EG3" s="498"/>
      <c r="EH3" s="498"/>
      <c r="EI3" s="498"/>
      <c r="EJ3" s="498"/>
      <c r="EK3" s="498"/>
      <c r="EL3" s="498"/>
      <c r="EM3" s="498"/>
      <c r="EN3" s="498"/>
      <c r="EO3" s="498"/>
      <c r="EP3" s="498"/>
      <c r="EQ3" s="498"/>
      <c r="ER3" s="498"/>
      <c r="ES3" s="498"/>
      <c r="ET3" s="498"/>
      <c r="EU3" s="498"/>
      <c r="EV3" s="498"/>
      <c r="EW3" s="498"/>
      <c r="EX3" s="498"/>
      <c r="EY3" s="498"/>
      <c r="EZ3" s="498"/>
      <c r="FA3" s="498"/>
      <c r="FB3" s="498"/>
      <c r="FC3" s="498"/>
      <c r="FD3" s="498"/>
      <c r="FE3" s="498"/>
      <c r="FF3" s="498"/>
      <c r="FG3" s="498"/>
      <c r="FH3" s="498"/>
      <c r="FI3" s="498"/>
      <c r="FJ3" s="498"/>
      <c r="FK3" s="498"/>
      <c r="FL3" s="498"/>
      <c r="FM3" s="498"/>
      <c r="FN3" s="498"/>
      <c r="FO3" s="498"/>
      <c r="FP3" s="498"/>
      <c r="FQ3" s="498"/>
      <c r="FR3" s="498"/>
      <c r="FS3" s="498"/>
      <c r="FT3" s="498"/>
      <c r="FU3" s="498"/>
      <c r="FV3" s="498"/>
      <c r="FW3" s="498"/>
      <c r="FX3" s="498"/>
      <c r="FY3" s="498"/>
      <c r="FZ3" s="498"/>
    </row>
    <row r="4" spans="1:182" ht="14.25" thickBot="1">
      <c r="A4" s="504"/>
      <c r="B4" s="411"/>
      <c r="C4" s="411"/>
      <c r="D4" s="411"/>
      <c r="E4" s="411"/>
      <c r="F4" s="505"/>
      <c r="G4" s="502"/>
      <c r="H4" s="502"/>
      <c r="I4" s="502"/>
      <c r="J4" s="502"/>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8"/>
      <c r="BZ4" s="498"/>
      <c r="CA4" s="498"/>
      <c r="CB4" s="498"/>
      <c r="CC4" s="498"/>
      <c r="CD4" s="498"/>
      <c r="CE4" s="498"/>
      <c r="CF4" s="498"/>
      <c r="CG4" s="498"/>
      <c r="CH4" s="498"/>
      <c r="CI4" s="498"/>
      <c r="CJ4" s="498"/>
      <c r="CK4" s="498"/>
      <c r="CL4" s="498"/>
      <c r="CM4" s="498"/>
      <c r="CN4" s="498"/>
      <c r="CO4" s="498"/>
      <c r="CP4" s="498"/>
      <c r="CQ4" s="498"/>
      <c r="CR4" s="498"/>
      <c r="CS4" s="498"/>
      <c r="CT4" s="498"/>
      <c r="CU4" s="498"/>
      <c r="CV4" s="498"/>
      <c r="CW4" s="498"/>
      <c r="CX4" s="498"/>
      <c r="CY4" s="498"/>
      <c r="CZ4" s="498"/>
      <c r="DA4" s="498"/>
      <c r="DB4" s="498"/>
      <c r="DC4" s="498"/>
      <c r="DD4" s="498"/>
      <c r="DE4" s="498"/>
      <c r="DF4" s="498"/>
      <c r="DG4" s="498"/>
      <c r="DH4" s="498"/>
      <c r="DI4" s="498"/>
      <c r="DJ4" s="498"/>
      <c r="DK4" s="498"/>
      <c r="DL4" s="498"/>
      <c r="DM4" s="498"/>
      <c r="DN4" s="498"/>
      <c r="DO4" s="498"/>
      <c r="DP4" s="498"/>
      <c r="DQ4" s="498"/>
      <c r="DR4" s="498"/>
      <c r="DS4" s="498"/>
      <c r="DT4" s="498"/>
      <c r="DU4" s="498"/>
      <c r="DV4" s="498"/>
      <c r="DW4" s="498"/>
      <c r="DX4" s="498"/>
      <c r="DY4" s="498"/>
      <c r="DZ4" s="498"/>
      <c r="EA4" s="498"/>
      <c r="EB4" s="498"/>
      <c r="EC4" s="498"/>
      <c r="ED4" s="498"/>
      <c r="EE4" s="498"/>
      <c r="EF4" s="498"/>
      <c r="EG4" s="498"/>
      <c r="EH4" s="498"/>
      <c r="EI4" s="498"/>
      <c r="EJ4" s="498"/>
      <c r="EK4" s="498"/>
      <c r="EL4" s="498"/>
      <c r="EM4" s="498"/>
      <c r="EN4" s="498"/>
      <c r="EO4" s="498"/>
      <c r="EP4" s="498"/>
      <c r="EQ4" s="498"/>
      <c r="ER4" s="498"/>
      <c r="ES4" s="498"/>
      <c r="ET4" s="498"/>
      <c r="EU4" s="498"/>
      <c r="EV4" s="498"/>
      <c r="EW4" s="498"/>
      <c r="EX4" s="498"/>
      <c r="EY4" s="498"/>
      <c r="EZ4" s="498"/>
      <c r="FA4" s="498"/>
      <c r="FB4" s="498"/>
      <c r="FC4" s="498"/>
      <c r="FD4" s="498"/>
      <c r="FE4" s="498"/>
      <c r="FF4" s="498"/>
      <c r="FG4" s="498"/>
      <c r="FH4" s="498"/>
      <c r="FI4" s="498"/>
      <c r="FJ4" s="498"/>
      <c r="FK4" s="498"/>
      <c r="FL4" s="498"/>
      <c r="FM4" s="498"/>
      <c r="FN4" s="498"/>
      <c r="FO4" s="498"/>
      <c r="FP4" s="498"/>
      <c r="FQ4" s="498"/>
      <c r="FR4" s="498"/>
      <c r="FS4" s="498"/>
      <c r="FT4" s="498"/>
      <c r="FU4" s="498"/>
      <c r="FV4" s="498"/>
      <c r="FW4" s="498"/>
      <c r="FX4" s="498"/>
      <c r="FY4" s="498"/>
      <c r="FZ4" s="498"/>
    </row>
    <row r="5" spans="1:50" s="511" customFormat="1" ht="14.25" thickBot="1">
      <c r="A5" s="506" t="s">
        <v>356</v>
      </c>
      <c r="B5" s="507" t="s">
        <v>357</v>
      </c>
      <c r="C5" s="507" t="s">
        <v>358</v>
      </c>
      <c r="D5" s="507" t="s">
        <v>359</v>
      </c>
      <c r="E5" s="508" t="s">
        <v>360</v>
      </c>
      <c r="F5" s="505"/>
      <c r="G5" s="502"/>
      <c r="H5" s="509"/>
      <c r="I5" s="509">
        <v>4</v>
      </c>
      <c r="J5" s="509"/>
      <c r="K5" s="501"/>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P5" s="510"/>
      <c r="AQ5" s="510"/>
      <c r="AR5" s="510"/>
      <c r="AS5" s="510"/>
      <c r="AT5" s="510"/>
      <c r="AU5" s="510"/>
      <c r="AV5" s="510"/>
      <c r="AW5" s="510"/>
      <c r="AX5" s="510"/>
    </row>
    <row r="6" spans="1:6" ht="51" customHeight="1">
      <c r="A6" s="512" t="s">
        <v>361</v>
      </c>
      <c r="B6" s="513" t="s">
        <v>362</v>
      </c>
      <c r="C6" s="514" t="str">
        <f>'Page de garde'!$A$1</f>
        <v>#EPRDNH-2022-01#</v>
      </c>
      <c r="D6" s="515">
        <f>IF(CREPNHIDEN___ANNEEREF___ANN0\_________="","",IF(AND(C6="#EPRDNH-2022-01#",CREPNHIDEN___ANNEEREF___ANN0\_________=2022)=TRUE,"OK","A priori, vous utilisez une version qui n'est plus en vigueur. Veuillez vous référer à l'adresse de téléchargement des cadres rappelée ci-contre."))</f>
      </c>
      <c r="E6" s="516" t="s">
        <v>397</v>
      </c>
      <c r="F6" s="505"/>
    </row>
    <row r="7" spans="1:11" ht="93" thickBot="1">
      <c r="A7" s="517" t="s">
        <v>363</v>
      </c>
      <c r="B7" s="518" t="s">
        <v>362</v>
      </c>
      <c r="C7" s="519" t="s">
        <v>364</v>
      </c>
      <c r="D7" s="520"/>
      <c r="E7" s="521" t="s">
        <v>398</v>
      </c>
      <c r="F7" s="505"/>
      <c r="J7" s="522">
        <v>4</v>
      </c>
      <c r="K7" s="522">
        <v>4</v>
      </c>
    </row>
    <row r="8" spans="1:11" ht="34.5" customHeight="1">
      <c r="A8" s="523" t="s">
        <v>365</v>
      </c>
      <c r="B8" s="518" t="s">
        <v>362</v>
      </c>
      <c r="C8" s="524" t="s">
        <v>366</v>
      </c>
      <c r="D8" s="525"/>
      <c r="E8" s="521" t="s">
        <v>367</v>
      </c>
      <c r="F8" s="505"/>
      <c r="H8" s="526" t="s">
        <v>368</v>
      </c>
      <c r="I8" s="527"/>
      <c r="J8" s="527"/>
      <c r="K8" s="528">
        <f>$J$7-1</f>
        <v>3</v>
      </c>
    </row>
    <row r="9" spans="1:230" s="537" customFormat="1" ht="34.5" customHeight="1">
      <c r="A9" s="517" t="s">
        <v>369</v>
      </c>
      <c r="B9" s="529" t="s">
        <v>370</v>
      </c>
      <c r="C9" s="530">
        <f>'Page de garde'!$D$10</f>
        <v>0</v>
      </c>
      <c r="D9" s="524" t="str">
        <f>IF(OR(C9=Liste!$A$3,C9=Liste!$A$4),"OK",IF(C9=0,"Non saisi","Incohérence"))</f>
        <v>Non saisi</v>
      </c>
      <c r="E9" s="521" t="s">
        <v>450</v>
      </c>
      <c r="F9" s="505"/>
      <c r="G9" s="501"/>
      <c r="H9" s="531" t="s">
        <v>371</v>
      </c>
      <c r="I9" s="532"/>
      <c r="J9" s="533"/>
      <c r="K9" s="534">
        <f>IF(VLOOKUP("Conso",Conso!$B$1:$IV$1,K8,FALSE)="","",VLOOKUP("Conso",Conso!$B$1:$IV$1,K8,FALSE))</f>
      </c>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5"/>
      <c r="AY9" s="536"/>
      <c r="AZ9" s="536"/>
      <c r="BA9" s="536"/>
      <c r="BB9" s="536"/>
      <c r="BC9" s="536"/>
      <c r="BD9" s="536"/>
      <c r="BE9" s="536"/>
      <c r="BF9" s="536"/>
      <c r="BG9" s="536"/>
      <c r="BH9" s="536"/>
      <c r="BI9" s="536"/>
      <c r="BJ9" s="536"/>
      <c r="BK9" s="536"/>
      <c r="BL9" s="536"/>
      <c r="BM9" s="536"/>
      <c r="BN9" s="536"/>
      <c r="BO9" s="536"/>
      <c r="BP9" s="536"/>
      <c r="BQ9" s="536"/>
      <c r="BR9" s="536"/>
      <c r="BS9" s="536"/>
      <c r="BT9" s="536"/>
      <c r="BU9" s="536"/>
      <c r="BV9" s="536"/>
      <c r="BW9" s="536"/>
      <c r="BX9" s="536"/>
      <c r="BY9" s="536"/>
      <c r="BZ9" s="536"/>
      <c r="CA9" s="536"/>
      <c r="CB9" s="536"/>
      <c r="CC9" s="536"/>
      <c r="CD9" s="536"/>
      <c r="CE9" s="536"/>
      <c r="CF9" s="536"/>
      <c r="CG9" s="536"/>
      <c r="CH9" s="536"/>
      <c r="CI9" s="536"/>
      <c r="CJ9" s="536"/>
      <c r="CK9" s="536"/>
      <c r="CL9" s="536"/>
      <c r="CM9" s="536"/>
      <c r="CN9" s="536"/>
      <c r="CO9" s="536"/>
      <c r="CP9" s="536"/>
      <c r="CQ9" s="536"/>
      <c r="CR9" s="536"/>
      <c r="CS9" s="536"/>
      <c r="CT9" s="536"/>
      <c r="CU9" s="536"/>
      <c r="CV9" s="536"/>
      <c r="CW9" s="536"/>
      <c r="CX9" s="536"/>
      <c r="CY9" s="536"/>
      <c r="CZ9" s="536"/>
      <c r="DA9" s="536"/>
      <c r="DB9" s="536"/>
      <c r="DC9" s="536"/>
      <c r="DD9" s="536"/>
      <c r="DE9" s="536"/>
      <c r="DF9" s="536"/>
      <c r="DG9" s="536"/>
      <c r="DH9" s="536"/>
      <c r="DI9" s="536"/>
      <c r="DJ9" s="536"/>
      <c r="DK9" s="536"/>
      <c r="DL9" s="536"/>
      <c r="DM9" s="536"/>
      <c r="DN9" s="536"/>
      <c r="DO9" s="536"/>
      <c r="DP9" s="536"/>
      <c r="DQ9" s="536"/>
      <c r="DR9" s="536"/>
      <c r="DS9" s="536"/>
      <c r="DT9" s="536"/>
      <c r="DU9" s="536"/>
      <c r="DV9" s="536"/>
      <c r="DW9" s="536"/>
      <c r="DX9" s="536"/>
      <c r="DY9" s="536"/>
      <c r="DZ9" s="536"/>
      <c r="EA9" s="536"/>
      <c r="EB9" s="536"/>
      <c r="EC9" s="536"/>
      <c r="ED9" s="536"/>
      <c r="EE9" s="536"/>
      <c r="EF9" s="536"/>
      <c r="EG9" s="536"/>
      <c r="EH9" s="536"/>
      <c r="EI9" s="536"/>
      <c r="EJ9" s="536"/>
      <c r="EK9" s="536"/>
      <c r="EL9" s="536"/>
      <c r="EM9" s="536"/>
      <c r="EN9" s="536"/>
      <c r="EO9" s="536"/>
      <c r="EP9" s="536"/>
      <c r="EQ9" s="536"/>
      <c r="ER9" s="536"/>
      <c r="ES9" s="536"/>
      <c r="ET9" s="536"/>
      <c r="EU9" s="536"/>
      <c r="EV9" s="536"/>
      <c r="EW9" s="536"/>
      <c r="EX9" s="536"/>
      <c r="EY9" s="536"/>
      <c r="EZ9" s="536"/>
      <c r="FA9" s="536"/>
      <c r="FB9" s="536"/>
      <c r="FC9" s="536"/>
      <c r="FD9" s="536"/>
      <c r="FE9" s="536"/>
      <c r="FF9" s="536"/>
      <c r="FG9" s="536"/>
      <c r="FH9" s="536"/>
      <c r="FI9" s="536"/>
      <c r="FJ9" s="536"/>
      <c r="FK9" s="536"/>
      <c r="FL9" s="536"/>
      <c r="FM9" s="536"/>
      <c r="FN9" s="536"/>
      <c r="FO9" s="536"/>
      <c r="FP9" s="536"/>
      <c r="FQ9" s="536"/>
      <c r="FR9" s="536"/>
      <c r="FS9" s="536"/>
      <c r="FT9" s="536"/>
      <c r="FU9" s="536"/>
      <c r="FV9" s="536"/>
      <c r="FW9" s="536"/>
      <c r="FX9" s="536"/>
      <c r="FY9" s="536"/>
      <c r="FZ9" s="536"/>
      <c r="GA9" s="536"/>
      <c r="GB9" s="536"/>
      <c r="GC9" s="536"/>
      <c r="GD9" s="536"/>
      <c r="GE9" s="536"/>
      <c r="GF9" s="536"/>
      <c r="GG9" s="536"/>
      <c r="GH9" s="536"/>
      <c r="GI9" s="536"/>
      <c r="GJ9" s="536"/>
      <c r="GK9" s="536"/>
      <c r="GL9" s="536"/>
      <c r="GM9" s="536"/>
      <c r="GN9" s="536"/>
      <c r="GO9" s="536"/>
      <c r="GP9" s="536"/>
      <c r="GQ9" s="536"/>
      <c r="GR9" s="536"/>
      <c r="GS9" s="536"/>
      <c r="GT9" s="536"/>
      <c r="GU9" s="536"/>
      <c r="GV9" s="536"/>
      <c r="GW9" s="536"/>
      <c r="GX9" s="536"/>
      <c r="GY9" s="536"/>
      <c r="GZ9" s="536"/>
      <c r="HA9" s="536"/>
      <c r="HB9" s="536"/>
      <c r="HC9" s="536"/>
      <c r="HD9" s="536"/>
      <c r="HE9" s="536"/>
      <c r="HF9" s="536"/>
      <c r="HG9" s="536"/>
      <c r="HH9" s="536"/>
      <c r="HI9" s="536"/>
      <c r="HJ9" s="536"/>
      <c r="HK9" s="536"/>
      <c r="HL9" s="536"/>
      <c r="HM9" s="536"/>
      <c r="HN9" s="536"/>
      <c r="HO9" s="536"/>
      <c r="HP9" s="536"/>
      <c r="HQ9" s="536"/>
      <c r="HR9" s="536"/>
      <c r="HS9" s="536"/>
      <c r="HT9" s="536"/>
      <c r="HU9" s="536"/>
      <c r="HV9" s="536"/>
    </row>
    <row r="10" spans="1:230" s="543" customFormat="1" ht="25.5" customHeight="1">
      <c r="A10" s="517" t="s">
        <v>372</v>
      </c>
      <c r="B10" s="529" t="s">
        <v>370</v>
      </c>
      <c r="C10" s="538">
        <f>'Page de garde'!$D$22</f>
        <v>0</v>
      </c>
      <c r="D10" s="524" t="str">
        <f>IF(C10=0/1/1900,"Non saisi","OK")</f>
        <v>Non saisi</v>
      </c>
      <c r="E10" s="539" t="s">
        <v>399</v>
      </c>
      <c r="F10" s="505"/>
      <c r="G10" s="501"/>
      <c r="H10" s="578" t="s">
        <v>373</v>
      </c>
      <c r="I10" s="532"/>
      <c r="J10" s="532"/>
      <c r="K10" s="540" t="e">
        <f>IF(LEFT(K9,2)&lt;&gt;"SF",VLOOKUP(K9,'Page de garde'!E27:I30,5,FALSE),VLOOKUP(K9,Id_CR_SF!B7:H19,7,FALSE))</f>
        <v>#N/A</v>
      </c>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1"/>
      <c r="AY10" s="542"/>
      <c r="AZ10" s="542"/>
      <c r="BA10" s="542"/>
      <c r="BB10" s="542"/>
      <c r="BC10" s="542"/>
      <c r="BD10" s="542"/>
      <c r="BE10" s="542"/>
      <c r="BF10" s="542"/>
      <c r="BG10" s="542"/>
      <c r="BH10" s="542"/>
      <c r="BI10" s="542"/>
      <c r="BJ10" s="542"/>
      <c r="BK10" s="542"/>
      <c r="BL10" s="542"/>
      <c r="BM10" s="542"/>
      <c r="BN10" s="542"/>
      <c r="BO10" s="542"/>
      <c r="BP10" s="542"/>
      <c r="BQ10" s="542"/>
      <c r="BR10" s="542"/>
      <c r="BS10" s="542"/>
      <c r="BT10" s="542"/>
      <c r="BU10" s="542"/>
      <c r="BV10" s="542"/>
      <c r="BW10" s="542"/>
      <c r="BX10" s="542"/>
      <c r="BY10" s="542"/>
      <c r="BZ10" s="542"/>
      <c r="CA10" s="542"/>
      <c r="CB10" s="542"/>
      <c r="CC10" s="542"/>
      <c r="CD10" s="542"/>
      <c r="CE10" s="542"/>
      <c r="CF10" s="542"/>
      <c r="CG10" s="542"/>
      <c r="CH10" s="542"/>
      <c r="CI10" s="542"/>
      <c r="CJ10" s="542"/>
      <c r="CK10" s="542"/>
      <c r="CL10" s="542"/>
      <c r="CM10" s="542"/>
      <c r="CN10" s="542"/>
      <c r="CO10" s="542"/>
      <c r="CP10" s="542"/>
      <c r="CQ10" s="542"/>
      <c r="CR10" s="542"/>
      <c r="CS10" s="542"/>
      <c r="CT10" s="542"/>
      <c r="CU10" s="542"/>
      <c r="CV10" s="542"/>
      <c r="CW10" s="542"/>
      <c r="CX10" s="542"/>
      <c r="CY10" s="542"/>
      <c r="CZ10" s="542"/>
      <c r="DA10" s="542"/>
      <c r="DB10" s="542"/>
      <c r="DC10" s="542"/>
      <c r="DD10" s="542"/>
      <c r="DE10" s="542"/>
      <c r="DF10" s="542"/>
      <c r="DG10" s="542"/>
      <c r="DH10" s="542"/>
      <c r="DI10" s="542"/>
      <c r="DJ10" s="542"/>
      <c r="DK10" s="542"/>
      <c r="DL10" s="542"/>
      <c r="DM10" s="542"/>
      <c r="DN10" s="542"/>
      <c r="DO10" s="542"/>
      <c r="DP10" s="542"/>
      <c r="DQ10" s="542"/>
      <c r="DR10" s="542"/>
      <c r="DS10" s="542"/>
      <c r="DT10" s="542"/>
      <c r="DU10" s="542"/>
      <c r="DV10" s="542"/>
      <c r="DW10" s="542"/>
      <c r="DX10" s="542"/>
      <c r="DY10" s="542"/>
      <c r="DZ10" s="542"/>
      <c r="EA10" s="542"/>
      <c r="EB10" s="542"/>
      <c r="EC10" s="542"/>
      <c r="ED10" s="542"/>
      <c r="EE10" s="542"/>
      <c r="EF10" s="542"/>
      <c r="EG10" s="542"/>
      <c r="EH10" s="542"/>
      <c r="EI10" s="542"/>
      <c r="EJ10" s="542"/>
      <c r="EK10" s="542"/>
      <c r="EL10" s="542"/>
      <c r="EM10" s="542"/>
      <c r="EN10" s="542"/>
      <c r="EO10" s="542"/>
      <c r="EP10" s="542"/>
      <c r="EQ10" s="542"/>
      <c r="ER10" s="542"/>
      <c r="ES10" s="542"/>
      <c r="ET10" s="542"/>
      <c r="EU10" s="542"/>
      <c r="EV10" s="542"/>
      <c r="EW10" s="542"/>
      <c r="EX10" s="542"/>
      <c r="EY10" s="542"/>
      <c r="EZ10" s="542"/>
      <c r="FA10" s="542"/>
      <c r="FB10" s="542"/>
      <c r="FC10" s="542"/>
      <c r="FD10" s="542"/>
      <c r="FE10" s="542"/>
      <c r="FF10" s="542"/>
      <c r="FG10" s="542"/>
      <c r="FH10" s="542"/>
      <c r="FI10" s="542"/>
      <c r="FJ10" s="542"/>
      <c r="FK10" s="542"/>
      <c r="FL10" s="542"/>
      <c r="FM10" s="542"/>
      <c r="FN10" s="542"/>
      <c r="FO10" s="542"/>
      <c r="FP10" s="542"/>
      <c r="FQ10" s="542"/>
      <c r="FR10" s="542"/>
      <c r="FS10" s="542"/>
      <c r="FT10" s="542"/>
      <c r="FU10" s="542"/>
      <c r="FV10" s="542"/>
      <c r="FW10" s="542"/>
      <c r="FX10" s="542"/>
      <c r="FY10" s="542"/>
      <c r="FZ10" s="542"/>
      <c r="GA10" s="542"/>
      <c r="GB10" s="542"/>
      <c r="GC10" s="542"/>
      <c r="GD10" s="542"/>
      <c r="GE10" s="542"/>
      <c r="GF10" s="542"/>
      <c r="GG10" s="542"/>
      <c r="GH10" s="542"/>
      <c r="GI10" s="542"/>
      <c r="GJ10" s="542"/>
      <c r="GK10" s="542"/>
      <c r="GL10" s="542"/>
      <c r="GM10" s="542"/>
      <c r="GN10" s="542"/>
      <c r="GO10" s="542"/>
      <c r="GP10" s="542"/>
      <c r="GQ10" s="542"/>
      <c r="GR10" s="542"/>
      <c r="GS10" s="542"/>
      <c r="GT10" s="542"/>
      <c r="GU10" s="542"/>
      <c r="GV10" s="542"/>
      <c r="GW10" s="542"/>
      <c r="GX10" s="542"/>
      <c r="GY10" s="542"/>
      <c r="GZ10" s="542"/>
      <c r="HA10" s="542"/>
      <c r="HB10" s="542"/>
      <c r="HC10" s="542"/>
      <c r="HD10" s="542"/>
      <c r="HE10" s="542"/>
      <c r="HF10" s="542"/>
      <c r="HG10" s="542"/>
      <c r="HH10" s="542"/>
      <c r="HI10" s="542"/>
      <c r="HJ10" s="542"/>
      <c r="HK10" s="542"/>
      <c r="HL10" s="542"/>
      <c r="HM10" s="542"/>
      <c r="HN10" s="542"/>
      <c r="HO10" s="542"/>
      <c r="HP10" s="542"/>
      <c r="HQ10" s="542"/>
      <c r="HR10" s="542"/>
      <c r="HS10" s="542"/>
      <c r="HT10" s="542"/>
      <c r="HU10" s="542"/>
      <c r="HV10" s="542"/>
    </row>
    <row r="11" spans="1:50" s="548" customFormat="1" ht="34.5" customHeight="1">
      <c r="A11" s="623" t="s">
        <v>91</v>
      </c>
      <c r="B11" s="529" t="s">
        <v>374</v>
      </c>
      <c r="C11" s="574" t="e">
        <f>MIN(K10:IV10)</f>
        <v>#N/A</v>
      </c>
      <c r="D11" s="519" t="e">
        <f>IF(C11=0,"Au moins une des capacités est non saisie","OK")</f>
        <v>#N/A</v>
      </c>
      <c r="E11" s="521" t="s">
        <v>375</v>
      </c>
      <c r="F11" s="505"/>
      <c r="G11" s="544"/>
      <c r="H11" s="578" t="s">
        <v>426</v>
      </c>
      <c r="I11" s="545" t="s">
        <v>95</v>
      </c>
      <c r="J11" s="545"/>
      <c r="K11" s="546">
        <f>VLOOKUP("TOTAL DES PRODUITS",Conso!$61:$74,$J$7,FALSE)</f>
        <v>0</v>
      </c>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7"/>
    </row>
    <row r="12" spans="1:50" s="548" customFormat="1" ht="34.5" customHeight="1">
      <c r="A12" s="624"/>
      <c r="B12" s="529" t="s">
        <v>377</v>
      </c>
      <c r="C12" s="574" t="e">
        <f>MAX(K10:IV10)</f>
        <v>#N/A</v>
      </c>
      <c r="D12" s="519" t="e">
        <f>IF(C12&gt;=1000,"Au moins une des capacités est égale ou supérieure à 1000 (atypie)","OK")</f>
        <v>#N/A</v>
      </c>
      <c r="E12" s="521" t="s">
        <v>378</v>
      </c>
      <c r="F12" s="505"/>
      <c r="G12" s="501"/>
      <c r="H12" s="578" t="s">
        <v>404</v>
      </c>
      <c r="I12" s="545" t="s">
        <v>95</v>
      </c>
      <c r="J12" s="545"/>
      <c r="K12" s="546">
        <f>VLOOKUP("TOTAL DES PRODUITS",Conso!$31:$44,$J$7,FALSE)</f>
        <v>0</v>
      </c>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row>
    <row r="13" spans="1:50" s="558" customFormat="1" ht="41.25" customHeight="1">
      <c r="A13" s="523" t="s">
        <v>93</v>
      </c>
      <c r="B13" s="529" t="s">
        <v>370</v>
      </c>
      <c r="C13" s="530">
        <f>HLOOKUP(A13,'Page de garde'!$J$27:$J$30,2,FALSE)</f>
        <v>0</v>
      </c>
      <c r="D13" s="524" t="str">
        <f>IF(C13=0,"Non saisi",IF(C13&gt;366,"Atypie","OK"))</f>
        <v>Non saisi</v>
      </c>
      <c r="E13" s="521" t="s">
        <v>379</v>
      </c>
      <c r="F13" s="505"/>
      <c r="G13" s="501"/>
      <c r="H13" s="617" t="s">
        <v>376</v>
      </c>
      <c r="I13" s="545" t="s">
        <v>95</v>
      </c>
      <c r="J13" s="545"/>
      <c r="K13" s="546">
        <f>VLOOKUP("TOTAL DES PRODUITS",Conso!$1:$22,$J$7,FALSE)</f>
        <v>0</v>
      </c>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7"/>
      <c r="AM13" s="557"/>
      <c r="AN13" s="557"/>
      <c r="AO13" s="557"/>
      <c r="AP13" s="557"/>
      <c r="AQ13" s="557"/>
      <c r="AR13" s="557"/>
      <c r="AS13" s="557"/>
      <c r="AT13" s="557"/>
      <c r="AU13" s="557"/>
      <c r="AV13" s="557"/>
      <c r="AW13" s="557"/>
      <c r="AX13" s="557"/>
    </row>
    <row r="14" spans="1:50" s="560" customFormat="1" ht="25.5" customHeight="1">
      <c r="A14" s="523" t="s">
        <v>380</v>
      </c>
      <c r="B14" s="529" t="s">
        <v>370</v>
      </c>
      <c r="C14" s="552">
        <f>'Page de garde'!$E$34</f>
        <v>0</v>
      </c>
      <c r="D14" s="524" t="str">
        <f>IF(OR(C14=Liste!$C$3,C14=Liste!$C$4,C14=Liste!$C$5,C14=Liste!$C$6,C14=Liste!$C$7,C14=Liste!$C$8,C14=Liste!$C$9,C14=Liste!$C$10,C14=Liste!$C$11,C14=Liste!$C$12,C14=Liste!$C$13,C14=Liste!$C$14,C14=Liste!$C$15,C14=Liste!$C$16),"OK",IF(C14=0,"Non saisi","Incohérence"))</f>
        <v>Non saisi</v>
      </c>
      <c r="E14" s="521" t="s">
        <v>381</v>
      </c>
      <c r="F14" s="505"/>
      <c r="G14" s="501"/>
      <c r="H14" s="618"/>
      <c r="I14" s="545" t="s">
        <v>405</v>
      </c>
      <c r="J14" s="545"/>
      <c r="K14" s="549">
        <f>_xlfn.IFERROR((K13-K12)/K12,"")</f>
      </c>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59"/>
      <c r="AJ14" s="559"/>
      <c r="AK14" s="559"/>
      <c r="AL14" s="559"/>
      <c r="AM14" s="559"/>
      <c r="AN14" s="559"/>
      <c r="AO14" s="559"/>
      <c r="AP14" s="559"/>
      <c r="AQ14" s="559"/>
      <c r="AR14" s="559"/>
      <c r="AS14" s="559"/>
      <c r="AT14" s="559"/>
      <c r="AU14" s="559"/>
      <c r="AV14" s="559"/>
      <c r="AW14" s="559"/>
      <c r="AX14" s="559"/>
    </row>
    <row r="15" spans="1:50" s="555" customFormat="1" ht="39">
      <c r="A15" s="523" t="s">
        <v>93</v>
      </c>
      <c r="B15" s="518" t="s">
        <v>383</v>
      </c>
      <c r="C15" s="530">
        <f>HLOOKUP(A15,Id_CR_SF!$I$7:$I$10,2,FALSE)</f>
        <v>0</v>
      </c>
      <c r="D15" s="524">
        <f>IF(HLOOKUP("Identifiant (*)",Id_CR_SF!$B$7:$B$10,2,FALSE)="","",IF(C15=0,"Non saisi",IF(C15&gt;366,"Atypie","OK")))</f>
      </c>
      <c r="E15" s="521" t="s">
        <v>400</v>
      </c>
      <c r="F15" s="505"/>
      <c r="G15" s="501"/>
      <c r="H15" s="578" t="s">
        <v>429</v>
      </c>
      <c r="I15" s="545" t="s">
        <v>95</v>
      </c>
      <c r="J15" s="545"/>
      <c r="K15" s="553">
        <f>VLOOKUP("TOTAL DES CHARGES",Conso!$61:$74,$J$7,FALSE)</f>
        <v>0</v>
      </c>
      <c r="L15" s="554"/>
      <c r="M15" s="554"/>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4"/>
      <c r="AR15" s="554"/>
      <c r="AS15" s="554"/>
      <c r="AT15" s="554"/>
      <c r="AU15" s="554"/>
      <c r="AV15" s="554"/>
      <c r="AW15" s="554"/>
      <c r="AX15" s="554"/>
    </row>
    <row r="16" spans="1:50" s="558" customFormat="1" ht="39">
      <c r="A16" s="523" t="s">
        <v>386</v>
      </c>
      <c r="B16" s="518" t="s">
        <v>261</v>
      </c>
      <c r="C16" s="556">
        <f>'EPRD synthétique'!$D$10</f>
        <v>0</v>
      </c>
      <c r="D16" s="524" t="str">
        <f aca="true" t="shared" si="0" ref="D16:D27">IF(C16=0,"Non saisi",IF(C16&lt;0,"Atypie","OK"))</f>
        <v>Non saisi</v>
      </c>
      <c r="E16" s="521" t="s">
        <v>385</v>
      </c>
      <c r="F16" s="505"/>
      <c r="G16" s="501"/>
      <c r="H16" s="578" t="s">
        <v>421</v>
      </c>
      <c r="I16" s="545" t="s">
        <v>95</v>
      </c>
      <c r="J16" s="545"/>
      <c r="K16" s="553">
        <f>VLOOKUP("TOTAL DES CHARGES",Conso!$31:$44,$J$7,FALSE)</f>
        <v>0</v>
      </c>
      <c r="L16" s="557"/>
      <c r="M16" s="557"/>
      <c r="N16" s="557"/>
      <c r="O16" s="557"/>
      <c r="P16" s="557"/>
      <c r="Q16" s="557"/>
      <c r="R16" s="557"/>
      <c r="S16" s="557"/>
      <c r="T16" s="557"/>
      <c r="U16" s="557"/>
      <c r="V16" s="557"/>
      <c r="W16" s="557"/>
      <c r="X16" s="557"/>
      <c r="Y16" s="557"/>
      <c r="Z16" s="557"/>
      <c r="AA16" s="557"/>
      <c r="AB16" s="557"/>
      <c r="AC16" s="557"/>
      <c r="AD16" s="557"/>
      <c r="AE16" s="557"/>
      <c r="AF16" s="557"/>
      <c r="AG16" s="557"/>
      <c r="AH16" s="557"/>
      <c r="AI16" s="557"/>
      <c r="AJ16" s="557"/>
      <c r="AK16" s="557"/>
      <c r="AL16" s="557"/>
      <c r="AM16" s="557"/>
      <c r="AN16" s="557"/>
      <c r="AO16" s="557"/>
      <c r="AP16" s="557"/>
      <c r="AQ16" s="557"/>
      <c r="AR16" s="557"/>
      <c r="AS16" s="557"/>
      <c r="AT16" s="557"/>
      <c r="AU16" s="557"/>
      <c r="AV16" s="557"/>
      <c r="AW16" s="557"/>
      <c r="AX16" s="557"/>
    </row>
    <row r="17" spans="1:50" s="555" customFormat="1" ht="39">
      <c r="A17" s="523" t="s">
        <v>422</v>
      </c>
      <c r="B17" s="529" t="s">
        <v>424</v>
      </c>
      <c r="C17" s="556">
        <f>Conso!$B$42</f>
        <v>0</v>
      </c>
      <c r="D17" s="524" t="str">
        <f t="shared" si="0"/>
        <v>Non saisi</v>
      </c>
      <c r="E17" s="521" t="s">
        <v>385</v>
      </c>
      <c r="F17" s="505"/>
      <c r="G17" s="501"/>
      <c r="H17" s="617" t="s">
        <v>382</v>
      </c>
      <c r="I17" s="545" t="s">
        <v>95</v>
      </c>
      <c r="J17" s="545"/>
      <c r="K17" s="553">
        <f>VLOOKUP("TOTAL DES CHARGES",Conso!$1:$22,$J$7,FALSE)</f>
        <v>0</v>
      </c>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4"/>
      <c r="AR17" s="554"/>
      <c r="AS17" s="554"/>
      <c r="AT17" s="554"/>
      <c r="AU17" s="554"/>
      <c r="AV17" s="554"/>
      <c r="AW17" s="554"/>
      <c r="AX17" s="554"/>
    </row>
    <row r="18" spans="1:50" s="560" customFormat="1" ht="39">
      <c r="A18" s="523" t="s">
        <v>425</v>
      </c>
      <c r="B18" s="529" t="s">
        <v>424</v>
      </c>
      <c r="C18" s="556">
        <f>Conso!$B$72</f>
        <v>0</v>
      </c>
      <c r="D18" s="524" t="str">
        <f t="shared" si="0"/>
        <v>Non saisi</v>
      </c>
      <c r="E18" s="521" t="s">
        <v>385</v>
      </c>
      <c r="F18" s="505"/>
      <c r="G18" s="501"/>
      <c r="H18" s="618"/>
      <c r="I18" s="545" t="s">
        <v>405</v>
      </c>
      <c r="J18" s="545"/>
      <c r="K18" s="549">
        <f>_xlfn.IFERROR((K17-K16)/K16,"")</f>
      </c>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59"/>
      <c r="AL18" s="559"/>
      <c r="AM18" s="559"/>
      <c r="AN18" s="559"/>
      <c r="AO18" s="559"/>
      <c r="AP18" s="559"/>
      <c r="AQ18" s="559"/>
      <c r="AR18" s="559"/>
      <c r="AS18" s="559"/>
      <c r="AT18" s="559"/>
      <c r="AU18" s="559"/>
      <c r="AV18" s="559"/>
      <c r="AW18" s="559"/>
      <c r="AX18" s="559"/>
    </row>
    <row r="19" spans="1:50" s="555" customFormat="1" ht="39">
      <c r="A19" s="523" t="s">
        <v>428</v>
      </c>
      <c r="B19" s="529" t="s">
        <v>261</v>
      </c>
      <c r="C19" s="556">
        <f>'EPRD synthétique'!$C$10</f>
        <v>0</v>
      </c>
      <c r="D19" s="524" t="str">
        <f t="shared" si="0"/>
        <v>Non saisi</v>
      </c>
      <c r="E19" s="521" t="s">
        <v>385</v>
      </c>
      <c r="F19" s="505"/>
      <c r="G19" s="501"/>
      <c r="H19" s="578" t="s">
        <v>406</v>
      </c>
      <c r="I19" s="545" t="s">
        <v>95</v>
      </c>
      <c r="J19" s="545"/>
      <c r="K19" s="553">
        <f>VLOOKUP("Groupe I : produits de la tarification",Conso!$61:$74,$J$7,FALSE)</f>
        <v>0</v>
      </c>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c r="AR19" s="554"/>
      <c r="AS19" s="554"/>
      <c r="AT19" s="554"/>
      <c r="AU19" s="554"/>
      <c r="AV19" s="554"/>
      <c r="AW19" s="554"/>
      <c r="AX19" s="554"/>
    </row>
    <row r="20" spans="1:50" s="558" customFormat="1" ht="39">
      <c r="A20" s="523" t="s">
        <v>423</v>
      </c>
      <c r="B20" s="529" t="s">
        <v>424</v>
      </c>
      <c r="C20" s="556">
        <f>Conso!$B$35</f>
        <v>0</v>
      </c>
      <c r="D20" s="524" t="str">
        <f t="shared" si="0"/>
        <v>Non saisi</v>
      </c>
      <c r="E20" s="521" t="s">
        <v>385</v>
      </c>
      <c r="F20" s="505"/>
      <c r="G20" s="501"/>
      <c r="H20" s="578" t="s">
        <v>407</v>
      </c>
      <c r="I20" s="545" t="s">
        <v>95</v>
      </c>
      <c r="J20" s="545"/>
      <c r="K20" s="553">
        <f>VLOOKUP("Groupe I : produits de la tarification",Conso!$31:$44,$J$7,FALSE)</f>
        <v>0</v>
      </c>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557"/>
      <c r="AK20" s="557"/>
      <c r="AL20" s="557"/>
      <c r="AM20" s="557"/>
      <c r="AN20" s="557"/>
      <c r="AO20" s="557"/>
      <c r="AP20" s="557"/>
      <c r="AQ20" s="557"/>
      <c r="AR20" s="557"/>
      <c r="AS20" s="557"/>
      <c r="AT20" s="557"/>
      <c r="AU20" s="557"/>
      <c r="AV20" s="557"/>
      <c r="AW20" s="557"/>
      <c r="AX20" s="557"/>
    </row>
    <row r="21" spans="1:50" s="555" customFormat="1" ht="41.25" customHeight="1">
      <c r="A21" s="523" t="s">
        <v>427</v>
      </c>
      <c r="B21" s="529" t="s">
        <v>424</v>
      </c>
      <c r="C21" s="556">
        <f>Conso!$B$65</f>
        <v>0</v>
      </c>
      <c r="D21" s="524" t="str">
        <f t="shared" si="0"/>
        <v>Non saisi</v>
      </c>
      <c r="E21" s="521" t="s">
        <v>385</v>
      </c>
      <c r="F21" s="505"/>
      <c r="G21" s="501"/>
      <c r="H21" s="617" t="s">
        <v>387</v>
      </c>
      <c r="I21" s="545" t="s">
        <v>95</v>
      </c>
      <c r="J21" s="545"/>
      <c r="K21" s="553">
        <f>VLOOKUP("Groupe I : produits de la tarification",Conso!$1:$22,$J$7,FALSE)</f>
        <v>0</v>
      </c>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4"/>
    </row>
    <row r="22" spans="1:50" s="551" customFormat="1" ht="52.5" customHeight="1">
      <c r="A22" s="523" t="s">
        <v>430</v>
      </c>
      <c r="B22" s="518" t="s">
        <v>384</v>
      </c>
      <c r="C22" s="556">
        <f>'EPRD synthétique'!$D$7</f>
        <v>0</v>
      </c>
      <c r="D22" s="524" t="str">
        <f t="shared" si="0"/>
        <v>Non saisi</v>
      </c>
      <c r="E22" s="521" t="s">
        <v>385</v>
      </c>
      <c r="F22" s="505"/>
      <c r="G22" s="501"/>
      <c r="H22" s="618"/>
      <c r="I22" s="545" t="s">
        <v>405</v>
      </c>
      <c r="J22" s="545"/>
      <c r="K22" s="549">
        <f>_xlfn.IFERROR((K21-K20)/K20,"")</f>
      </c>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0"/>
      <c r="AM22" s="550"/>
      <c r="AN22" s="550"/>
      <c r="AO22" s="550"/>
      <c r="AP22" s="550"/>
      <c r="AQ22" s="550"/>
      <c r="AR22" s="550"/>
      <c r="AS22" s="550"/>
      <c r="AT22" s="550"/>
      <c r="AU22" s="550"/>
      <c r="AV22" s="550"/>
      <c r="AW22" s="550"/>
      <c r="AX22" s="550"/>
    </row>
    <row r="23" spans="1:50" s="555" customFormat="1" ht="52.5" customHeight="1">
      <c r="A23" s="523" t="s">
        <v>431</v>
      </c>
      <c r="B23" s="518" t="s">
        <v>420</v>
      </c>
      <c r="C23" s="556">
        <f>Conso!$B$39</f>
        <v>0</v>
      </c>
      <c r="D23" s="524" t="str">
        <f t="shared" si="0"/>
        <v>Non saisi</v>
      </c>
      <c r="E23" s="521" t="s">
        <v>385</v>
      </c>
      <c r="F23" s="505"/>
      <c r="G23" s="501"/>
      <c r="H23" s="578" t="s">
        <v>409</v>
      </c>
      <c r="I23" s="545" t="s">
        <v>95</v>
      </c>
      <c r="J23" s="545"/>
      <c r="K23" s="553">
        <f>VLOOKUP("Groupe II : autres produits relatifs à l'exploitation",Conso!$61:$74,$J$7,FALSE)</f>
        <v>0</v>
      </c>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4"/>
      <c r="AP23" s="554"/>
      <c r="AQ23" s="554"/>
      <c r="AR23" s="554"/>
      <c r="AS23" s="554"/>
      <c r="AT23" s="554"/>
      <c r="AU23" s="554"/>
      <c r="AV23" s="554"/>
      <c r="AW23" s="554"/>
      <c r="AX23" s="554"/>
    </row>
    <row r="24" spans="1:50" s="555" customFormat="1" ht="52.5" customHeight="1">
      <c r="A24" s="523" t="s">
        <v>432</v>
      </c>
      <c r="B24" s="518" t="s">
        <v>420</v>
      </c>
      <c r="C24" s="556">
        <f>Conso!$B$69</f>
        <v>0</v>
      </c>
      <c r="D24" s="524" t="str">
        <f t="shared" si="0"/>
        <v>Non saisi</v>
      </c>
      <c r="E24" s="521" t="s">
        <v>385</v>
      </c>
      <c r="F24" s="505"/>
      <c r="G24" s="501"/>
      <c r="H24" s="578" t="s">
        <v>408</v>
      </c>
      <c r="I24" s="545" t="s">
        <v>95</v>
      </c>
      <c r="J24" s="545"/>
      <c r="K24" s="553">
        <f>VLOOKUP("Groupe II : autres produits relatifs à l'exploitation",Conso!$31:$44,$J$7,FALSE)</f>
        <v>0</v>
      </c>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554"/>
      <c r="AP24" s="554"/>
      <c r="AQ24" s="554"/>
      <c r="AR24" s="554"/>
      <c r="AS24" s="554"/>
      <c r="AT24" s="554"/>
      <c r="AU24" s="554"/>
      <c r="AV24" s="554"/>
      <c r="AW24" s="554"/>
      <c r="AX24" s="554"/>
    </row>
    <row r="25" spans="1:229" s="558" customFormat="1" ht="52.5" customHeight="1">
      <c r="A25" s="523" t="s">
        <v>433</v>
      </c>
      <c r="B25" s="518" t="s">
        <v>384</v>
      </c>
      <c r="C25" s="556">
        <f>'EPRD synthétique'!$C$8</f>
        <v>0</v>
      </c>
      <c r="D25" s="524" t="str">
        <f t="shared" si="0"/>
        <v>Non saisi</v>
      </c>
      <c r="E25" s="521" t="s">
        <v>385</v>
      </c>
      <c r="F25" s="505"/>
      <c r="G25" s="501"/>
      <c r="H25" s="617" t="s">
        <v>388</v>
      </c>
      <c r="I25" s="545" t="s">
        <v>95</v>
      </c>
      <c r="J25" s="545"/>
      <c r="K25" s="553">
        <f>VLOOKUP("Groupe II : autres produits relatifs à l'exploitation",Conso!$1:$22,$J$7,FALSE)</f>
        <v>0</v>
      </c>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7"/>
      <c r="AY25" s="557"/>
      <c r="AZ25" s="557"/>
      <c r="BA25" s="557"/>
      <c r="BB25" s="557"/>
      <c r="BC25" s="557"/>
      <c r="BD25" s="557"/>
      <c r="BE25" s="557"/>
      <c r="BF25" s="557"/>
      <c r="BG25" s="557"/>
      <c r="BH25" s="557"/>
      <c r="BI25" s="557"/>
      <c r="BJ25" s="557"/>
      <c r="BK25" s="557"/>
      <c r="BL25" s="557"/>
      <c r="BM25" s="557"/>
      <c r="BN25" s="557"/>
      <c r="BO25" s="557"/>
      <c r="BP25" s="557"/>
      <c r="BQ25" s="557"/>
      <c r="BR25" s="557"/>
      <c r="BS25" s="557"/>
      <c r="BT25" s="557"/>
      <c r="BU25" s="557"/>
      <c r="BV25" s="557"/>
      <c r="BW25" s="557"/>
      <c r="BX25" s="557"/>
      <c r="BY25" s="557"/>
      <c r="BZ25" s="557"/>
      <c r="CA25" s="557"/>
      <c r="CB25" s="557"/>
      <c r="CC25" s="557"/>
      <c r="CD25" s="557"/>
      <c r="CE25" s="557"/>
      <c r="CF25" s="557"/>
      <c r="CG25" s="557"/>
      <c r="CH25" s="557"/>
      <c r="CI25" s="557"/>
      <c r="CJ25" s="557"/>
      <c r="CK25" s="557"/>
      <c r="CL25" s="557"/>
      <c r="CM25" s="557"/>
      <c r="CN25" s="557"/>
      <c r="CO25" s="557"/>
      <c r="CP25" s="557"/>
      <c r="CQ25" s="557"/>
      <c r="CR25" s="557"/>
      <c r="CS25" s="557"/>
      <c r="CT25" s="557"/>
      <c r="CU25" s="557"/>
      <c r="CV25" s="557"/>
      <c r="CW25" s="557"/>
      <c r="CX25" s="557"/>
      <c r="CY25" s="557"/>
      <c r="CZ25" s="557"/>
      <c r="DA25" s="557"/>
      <c r="DB25" s="557"/>
      <c r="DC25" s="557"/>
      <c r="DD25" s="557"/>
      <c r="DE25" s="557"/>
      <c r="DF25" s="557"/>
      <c r="DG25" s="557"/>
      <c r="DH25" s="557"/>
      <c r="DI25" s="557"/>
      <c r="DJ25" s="557"/>
      <c r="DK25" s="557"/>
      <c r="DL25" s="557"/>
      <c r="DM25" s="557"/>
      <c r="DN25" s="557"/>
      <c r="DO25" s="557"/>
      <c r="DP25" s="557"/>
      <c r="DQ25" s="557"/>
      <c r="DR25" s="557"/>
      <c r="DS25" s="557"/>
      <c r="DT25" s="557"/>
      <c r="DU25" s="557"/>
      <c r="DV25" s="557"/>
      <c r="DW25" s="557"/>
      <c r="DX25" s="557"/>
      <c r="DY25" s="557"/>
      <c r="DZ25" s="557"/>
      <c r="EA25" s="557"/>
      <c r="EB25" s="557"/>
      <c r="EC25" s="557"/>
      <c r="ED25" s="557"/>
      <c r="EE25" s="557"/>
      <c r="EF25" s="557"/>
      <c r="EG25" s="557"/>
      <c r="EH25" s="557"/>
      <c r="EI25" s="557"/>
      <c r="EJ25" s="557"/>
      <c r="EK25" s="557"/>
      <c r="EL25" s="557"/>
      <c r="EM25" s="557"/>
      <c r="EN25" s="557"/>
      <c r="EO25" s="557"/>
      <c r="EP25" s="557"/>
      <c r="EQ25" s="557"/>
      <c r="ER25" s="557"/>
      <c r="ES25" s="557"/>
      <c r="ET25" s="557"/>
      <c r="EU25" s="557"/>
      <c r="EV25" s="557"/>
      <c r="EW25" s="557"/>
      <c r="EX25" s="557"/>
      <c r="EY25" s="557"/>
      <c r="EZ25" s="557"/>
      <c r="FA25" s="557"/>
      <c r="FB25" s="557"/>
      <c r="FC25" s="557"/>
      <c r="FD25" s="557"/>
      <c r="FE25" s="557"/>
      <c r="FF25" s="557"/>
      <c r="FG25" s="557"/>
      <c r="FH25" s="557"/>
      <c r="FI25" s="557"/>
      <c r="FJ25" s="557"/>
      <c r="FK25" s="557"/>
      <c r="FL25" s="557"/>
      <c r="FM25" s="557"/>
      <c r="FN25" s="557"/>
      <c r="FO25" s="557"/>
      <c r="FP25" s="557"/>
      <c r="FQ25" s="557"/>
      <c r="FR25" s="557"/>
      <c r="FS25" s="557"/>
      <c r="FT25" s="557"/>
      <c r="FU25" s="557"/>
      <c r="FV25" s="557"/>
      <c r="FW25" s="557"/>
      <c r="FX25" s="557"/>
      <c r="FY25" s="557"/>
      <c r="FZ25" s="557"/>
      <c r="GA25" s="557"/>
      <c r="GB25" s="557"/>
      <c r="GC25" s="557"/>
      <c r="GD25" s="557"/>
      <c r="GE25" s="557"/>
      <c r="GF25" s="557"/>
      <c r="GG25" s="557"/>
      <c r="GH25" s="557"/>
      <c r="GI25" s="557"/>
      <c r="GJ25" s="557"/>
      <c r="GK25" s="557"/>
      <c r="GL25" s="557"/>
      <c r="GM25" s="557"/>
      <c r="GN25" s="557"/>
      <c r="GO25" s="557"/>
      <c r="GP25" s="557"/>
      <c r="GQ25" s="557"/>
      <c r="GR25" s="557"/>
      <c r="GS25" s="557"/>
      <c r="GT25" s="557"/>
      <c r="GU25" s="557"/>
      <c r="GV25" s="557"/>
      <c r="GW25" s="557"/>
      <c r="GX25" s="557"/>
      <c r="GY25" s="557"/>
      <c r="GZ25" s="557"/>
      <c r="HA25" s="557"/>
      <c r="HB25" s="557"/>
      <c r="HC25" s="557"/>
      <c r="HD25" s="557"/>
      <c r="HE25" s="557"/>
      <c r="HF25" s="557"/>
      <c r="HG25" s="557"/>
      <c r="HH25" s="557"/>
      <c r="HI25" s="557"/>
      <c r="HJ25" s="557"/>
      <c r="HK25" s="557"/>
      <c r="HL25" s="557"/>
      <c r="HM25" s="557"/>
      <c r="HN25" s="557"/>
      <c r="HO25" s="557"/>
      <c r="HP25" s="557"/>
      <c r="HQ25" s="557"/>
      <c r="HR25" s="557"/>
      <c r="HS25" s="557"/>
      <c r="HT25" s="557"/>
      <c r="HU25" s="557"/>
    </row>
    <row r="26" spans="1:229" s="597" customFormat="1" ht="52.5" customHeight="1">
      <c r="A26" s="523" t="s">
        <v>434</v>
      </c>
      <c r="B26" s="518" t="s">
        <v>420</v>
      </c>
      <c r="C26" s="556">
        <f>+Conso!$B$33</f>
        <v>0</v>
      </c>
      <c r="D26" s="524" t="str">
        <f t="shared" si="0"/>
        <v>Non saisi</v>
      </c>
      <c r="E26" s="521" t="s">
        <v>385</v>
      </c>
      <c r="F26" s="505"/>
      <c r="G26" s="501"/>
      <c r="H26" s="618"/>
      <c r="I26" s="545" t="s">
        <v>405</v>
      </c>
      <c r="J26" s="545"/>
      <c r="K26" s="549">
        <f>_xlfn.IFERROR((K25-K24)/K24,"")</f>
      </c>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6"/>
      <c r="AM26" s="596"/>
      <c r="AN26" s="596"/>
      <c r="AO26" s="596"/>
      <c r="AP26" s="596"/>
      <c r="AQ26" s="596"/>
      <c r="AR26" s="596"/>
      <c r="AS26" s="596"/>
      <c r="AT26" s="596"/>
      <c r="AU26" s="596"/>
      <c r="AV26" s="596"/>
      <c r="AW26" s="596"/>
      <c r="AX26" s="596"/>
      <c r="AY26" s="596"/>
      <c r="AZ26" s="596"/>
      <c r="BA26" s="596"/>
      <c r="BB26" s="596"/>
      <c r="BC26" s="596"/>
      <c r="BD26" s="596"/>
      <c r="BE26" s="596"/>
      <c r="BF26" s="596"/>
      <c r="BG26" s="596"/>
      <c r="BH26" s="596"/>
      <c r="BI26" s="596"/>
      <c r="BJ26" s="596"/>
      <c r="BK26" s="596"/>
      <c r="BL26" s="596"/>
      <c r="BM26" s="596"/>
      <c r="BN26" s="596"/>
      <c r="BO26" s="596"/>
      <c r="BP26" s="596"/>
      <c r="BQ26" s="596"/>
      <c r="BR26" s="596"/>
      <c r="BS26" s="596"/>
      <c r="BT26" s="596"/>
      <c r="BU26" s="596"/>
      <c r="BV26" s="596"/>
      <c r="BW26" s="596"/>
      <c r="BX26" s="596"/>
      <c r="BY26" s="596"/>
      <c r="BZ26" s="596"/>
      <c r="CA26" s="596"/>
      <c r="CB26" s="596"/>
      <c r="CC26" s="596"/>
      <c r="CD26" s="596"/>
      <c r="CE26" s="596"/>
      <c r="CF26" s="596"/>
      <c r="CG26" s="596"/>
      <c r="CH26" s="596"/>
      <c r="CI26" s="596"/>
      <c r="CJ26" s="596"/>
      <c r="CK26" s="596"/>
      <c r="CL26" s="596"/>
      <c r="CM26" s="596"/>
      <c r="CN26" s="596"/>
      <c r="CO26" s="596"/>
      <c r="CP26" s="596"/>
      <c r="CQ26" s="596"/>
      <c r="CR26" s="596"/>
      <c r="CS26" s="596"/>
      <c r="CT26" s="596"/>
      <c r="CU26" s="596"/>
      <c r="CV26" s="596"/>
      <c r="CW26" s="596"/>
      <c r="CX26" s="596"/>
      <c r="CY26" s="596"/>
      <c r="CZ26" s="596"/>
      <c r="DA26" s="596"/>
      <c r="DB26" s="596"/>
      <c r="DC26" s="596"/>
      <c r="DD26" s="596"/>
      <c r="DE26" s="596"/>
      <c r="DF26" s="596"/>
      <c r="DG26" s="596"/>
      <c r="DH26" s="596"/>
      <c r="DI26" s="596"/>
      <c r="DJ26" s="596"/>
      <c r="DK26" s="596"/>
      <c r="DL26" s="596"/>
      <c r="DM26" s="596"/>
      <c r="DN26" s="596"/>
      <c r="DO26" s="596"/>
      <c r="DP26" s="596"/>
      <c r="DQ26" s="596"/>
      <c r="DR26" s="596"/>
      <c r="DS26" s="596"/>
      <c r="DT26" s="596"/>
      <c r="DU26" s="596"/>
      <c r="DV26" s="596"/>
      <c r="DW26" s="596"/>
      <c r="DX26" s="596"/>
      <c r="DY26" s="596"/>
      <c r="DZ26" s="596"/>
      <c r="EA26" s="596"/>
      <c r="EB26" s="596"/>
      <c r="EC26" s="596"/>
      <c r="ED26" s="596"/>
      <c r="EE26" s="596"/>
      <c r="EF26" s="596"/>
      <c r="EG26" s="596"/>
      <c r="EH26" s="596"/>
      <c r="EI26" s="596"/>
      <c r="EJ26" s="596"/>
      <c r="EK26" s="596"/>
      <c r="EL26" s="596"/>
      <c r="EM26" s="596"/>
      <c r="EN26" s="596"/>
      <c r="EO26" s="596"/>
      <c r="EP26" s="596"/>
      <c r="EQ26" s="596"/>
      <c r="ER26" s="596"/>
      <c r="ES26" s="596"/>
      <c r="ET26" s="596"/>
      <c r="EU26" s="596"/>
      <c r="EV26" s="596"/>
      <c r="EW26" s="596"/>
      <c r="EX26" s="596"/>
      <c r="EY26" s="596"/>
      <c r="EZ26" s="596"/>
      <c r="FA26" s="596"/>
      <c r="FB26" s="596"/>
      <c r="FC26" s="596"/>
      <c r="FD26" s="596"/>
      <c r="FE26" s="596"/>
      <c r="FF26" s="596"/>
      <c r="FG26" s="596"/>
      <c r="FH26" s="596"/>
      <c r="FI26" s="596"/>
      <c r="FJ26" s="596"/>
      <c r="FK26" s="596"/>
      <c r="FL26" s="596"/>
      <c r="FM26" s="596"/>
      <c r="FN26" s="596"/>
      <c r="FO26" s="596"/>
      <c r="FP26" s="596"/>
      <c r="FQ26" s="596"/>
      <c r="FR26" s="596"/>
      <c r="FS26" s="596"/>
      <c r="FT26" s="596"/>
      <c r="FU26" s="596"/>
      <c r="FV26" s="596"/>
      <c r="FW26" s="596"/>
      <c r="FX26" s="596"/>
      <c r="FY26" s="596"/>
      <c r="FZ26" s="596"/>
      <c r="GA26" s="596"/>
      <c r="GB26" s="596"/>
      <c r="GC26" s="596"/>
      <c r="GD26" s="596"/>
      <c r="GE26" s="596"/>
      <c r="GF26" s="596"/>
      <c r="GG26" s="596"/>
      <c r="GH26" s="596"/>
      <c r="GI26" s="596"/>
      <c r="GJ26" s="596"/>
      <c r="GK26" s="596"/>
      <c r="GL26" s="596"/>
      <c r="GM26" s="596"/>
      <c r="GN26" s="596"/>
      <c r="GO26" s="596"/>
      <c r="GP26" s="596"/>
      <c r="GQ26" s="596"/>
      <c r="GR26" s="596"/>
      <c r="GS26" s="596"/>
      <c r="GT26" s="596"/>
      <c r="GU26" s="596"/>
      <c r="GV26" s="596"/>
      <c r="GW26" s="596"/>
      <c r="GX26" s="596"/>
      <c r="GY26" s="596"/>
      <c r="GZ26" s="596"/>
      <c r="HA26" s="596"/>
      <c r="HB26" s="596"/>
      <c r="HC26" s="596"/>
      <c r="HD26" s="596"/>
      <c r="HE26" s="596"/>
      <c r="HF26" s="596"/>
      <c r="HG26" s="596"/>
      <c r="HH26" s="596"/>
      <c r="HI26" s="596"/>
      <c r="HJ26" s="596"/>
      <c r="HK26" s="596"/>
      <c r="HL26" s="596"/>
      <c r="HM26" s="596"/>
      <c r="HN26" s="596"/>
      <c r="HO26" s="596"/>
      <c r="HP26" s="596"/>
      <c r="HQ26" s="596"/>
      <c r="HR26" s="596"/>
      <c r="HS26" s="596"/>
      <c r="HT26" s="596"/>
      <c r="HU26" s="596"/>
    </row>
    <row r="27" spans="1:229" s="562" customFormat="1" ht="52.5" customHeight="1">
      <c r="A27" s="523" t="s">
        <v>435</v>
      </c>
      <c r="B27" s="518" t="s">
        <v>420</v>
      </c>
      <c r="C27" s="556">
        <f>+Conso!$B$63</f>
        <v>0</v>
      </c>
      <c r="D27" s="524" t="str">
        <f t="shared" si="0"/>
        <v>Non saisi</v>
      </c>
      <c r="E27" s="521" t="s">
        <v>385</v>
      </c>
      <c r="F27" s="505"/>
      <c r="G27" s="501"/>
      <c r="H27" s="593" t="s">
        <v>436</v>
      </c>
      <c r="I27" s="545" t="s">
        <v>95</v>
      </c>
      <c r="J27" s="545"/>
      <c r="K27" s="553">
        <f>VLOOKUP("Groupe III : produits financiers, produits exceptionnels et produits non encaissables",Conso!$61:$74,$J$7,FALSE)</f>
        <v>0</v>
      </c>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1"/>
      <c r="AY27" s="561"/>
      <c r="AZ27" s="561"/>
      <c r="BA27" s="561"/>
      <c r="BB27" s="561"/>
      <c r="BC27" s="561"/>
      <c r="BD27" s="561"/>
      <c r="BE27" s="561"/>
      <c r="BF27" s="561"/>
      <c r="BG27" s="561"/>
      <c r="BH27" s="561"/>
      <c r="BI27" s="561"/>
      <c r="BJ27" s="561"/>
      <c r="BK27" s="561"/>
      <c r="BL27" s="561"/>
      <c r="BM27" s="561"/>
      <c r="BN27" s="561"/>
      <c r="BO27" s="561"/>
      <c r="BP27" s="561"/>
      <c r="BQ27" s="561"/>
      <c r="BR27" s="561"/>
      <c r="BS27" s="561"/>
      <c r="BT27" s="561"/>
      <c r="BU27" s="561"/>
      <c r="BV27" s="561"/>
      <c r="BW27" s="561"/>
      <c r="BX27" s="561"/>
      <c r="BY27" s="561"/>
      <c r="BZ27" s="561"/>
      <c r="CA27" s="561"/>
      <c r="CB27" s="561"/>
      <c r="CC27" s="561"/>
      <c r="CD27" s="561"/>
      <c r="CE27" s="561"/>
      <c r="CF27" s="561"/>
      <c r="CG27" s="561"/>
      <c r="CH27" s="561"/>
      <c r="CI27" s="561"/>
      <c r="CJ27" s="561"/>
      <c r="CK27" s="561"/>
      <c r="CL27" s="561"/>
      <c r="CM27" s="561"/>
      <c r="CN27" s="561"/>
      <c r="CO27" s="561"/>
      <c r="CP27" s="561"/>
      <c r="CQ27" s="561"/>
      <c r="CR27" s="561"/>
      <c r="CS27" s="561"/>
      <c r="CT27" s="561"/>
      <c r="CU27" s="561"/>
      <c r="CV27" s="561"/>
      <c r="CW27" s="561"/>
      <c r="CX27" s="561"/>
      <c r="CY27" s="561"/>
      <c r="CZ27" s="561"/>
      <c r="DA27" s="561"/>
      <c r="DB27" s="561"/>
      <c r="DC27" s="561"/>
      <c r="DD27" s="561"/>
      <c r="DE27" s="561"/>
      <c r="DF27" s="561"/>
      <c r="DG27" s="561"/>
      <c r="DH27" s="561"/>
      <c r="DI27" s="561"/>
      <c r="DJ27" s="561"/>
      <c r="DK27" s="561"/>
      <c r="DL27" s="561"/>
      <c r="DM27" s="561"/>
      <c r="DN27" s="561"/>
      <c r="DO27" s="561"/>
      <c r="DP27" s="561"/>
      <c r="DQ27" s="561"/>
      <c r="DR27" s="561"/>
      <c r="DS27" s="561"/>
      <c r="DT27" s="561"/>
      <c r="DU27" s="561"/>
      <c r="DV27" s="561"/>
      <c r="DW27" s="561"/>
      <c r="DX27" s="561"/>
      <c r="DY27" s="561"/>
      <c r="DZ27" s="561"/>
      <c r="EA27" s="561"/>
      <c r="EB27" s="561"/>
      <c r="EC27" s="561"/>
      <c r="ED27" s="561"/>
      <c r="EE27" s="561"/>
      <c r="EF27" s="561"/>
      <c r="EG27" s="561"/>
      <c r="EH27" s="561"/>
      <c r="EI27" s="561"/>
      <c r="EJ27" s="561"/>
      <c r="EK27" s="561"/>
      <c r="EL27" s="561"/>
      <c r="EM27" s="561"/>
      <c r="EN27" s="561"/>
      <c r="EO27" s="561"/>
      <c r="EP27" s="561"/>
      <c r="EQ27" s="561"/>
      <c r="ER27" s="561"/>
      <c r="ES27" s="561"/>
      <c r="ET27" s="561"/>
      <c r="EU27" s="561"/>
      <c r="EV27" s="561"/>
      <c r="EW27" s="561"/>
      <c r="EX27" s="561"/>
      <c r="EY27" s="561"/>
      <c r="EZ27" s="561"/>
      <c r="FA27" s="561"/>
      <c r="FB27" s="561"/>
      <c r="FC27" s="561"/>
      <c r="FD27" s="561"/>
      <c r="FE27" s="561"/>
      <c r="FF27" s="561"/>
      <c r="FG27" s="561"/>
      <c r="FH27" s="561"/>
      <c r="FI27" s="561"/>
      <c r="FJ27" s="561"/>
      <c r="FK27" s="561"/>
      <c r="FL27" s="561"/>
      <c r="FM27" s="561"/>
      <c r="FN27" s="561"/>
      <c r="FO27" s="561"/>
      <c r="FP27" s="561"/>
      <c r="FQ27" s="561"/>
      <c r="FR27" s="561"/>
      <c r="FS27" s="561"/>
      <c r="FT27" s="561"/>
      <c r="FU27" s="561"/>
      <c r="FV27" s="561"/>
      <c r="FW27" s="561"/>
      <c r="FX27" s="561"/>
      <c r="FY27" s="561"/>
      <c r="FZ27" s="561"/>
      <c r="GA27" s="561"/>
      <c r="GB27" s="561"/>
      <c r="GC27" s="561"/>
      <c r="GD27" s="561"/>
      <c r="GE27" s="561"/>
      <c r="GF27" s="561"/>
      <c r="GG27" s="561"/>
      <c r="GH27" s="561"/>
      <c r="GI27" s="561"/>
      <c r="GJ27" s="561"/>
      <c r="GK27" s="561"/>
      <c r="GL27" s="561"/>
      <c r="GM27" s="561"/>
      <c r="GN27" s="561"/>
      <c r="GO27" s="561"/>
      <c r="GP27" s="561"/>
      <c r="GQ27" s="561"/>
      <c r="GR27" s="561"/>
      <c r="GS27" s="561"/>
      <c r="GT27" s="561"/>
      <c r="GU27" s="561"/>
      <c r="GV27" s="561"/>
      <c r="GW27" s="561"/>
      <c r="GX27" s="561"/>
      <c r="GY27" s="561"/>
      <c r="GZ27" s="561"/>
      <c r="HA27" s="561"/>
      <c r="HB27" s="561"/>
      <c r="HC27" s="561"/>
      <c r="HD27" s="561"/>
      <c r="HE27" s="561"/>
      <c r="HF27" s="561"/>
      <c r="HG27" s="561"/>
      <c r="HH27" s="561"/>
      <c r="HI27" s="561"/>
      <c r="HJ27" s="561"/>
      <c r="HK27" s="561"/>
      <c r="HL27" s="561"/>
      <c r="HM27" s="561"/>
      <c r="HN27" s="561"/>
      <c r="HO27" s="561"/>
      <c r="HP27" s="561"/>
      <c r="HQ27" s="561"/>
      <c r="HR27" s="561"/>
      <c r="HS27" s="561"/>
      <c r="HT27" s="561"/>
      <c r="HU27" s="561"/>
    </row>
    <row r="28" spans="1:229" s="558" customFormat="1" ht="39">
      <c r="A28" s="523" t="s">
        <v>391</v>
      </c>
      <c r="B28" s="518" t="s">
        <v>420</v>
      </c>
      <c r="C28" s="563">
        <f>MIN(K13:IV13)</f>
        <v>0</v>
      </c>
      <c r="D28" s="564" t="str">
        <f>IF(C28=0,"Au moins un des CR comporte un total de produits prévus N = 0",IF(C28&lt;0,"Au moins un des CR comporte un total des produits prévus N &lt; 0 (Atypie)","OK"))</f>
        <v>Au moins un des CR comporte un total de produits prévus N = 0</v>
      </c>
      <c r="E28" s="521" t="s">
        <v>390</v>
      </c>
      <c r="F28" s="505"/>
      <c r="G28" s="501"/>
      <c r="H28" s="593" t="s">
        <v>410</v>
      </c>
      <c r="I28" s="545" t="s">
        <v>95</v>
      </c>
      <c r="J28" s="545"/>
      <c r="K28" s="553">
        <f>VLOOKUP("Groupe III : produits financiers, produits exceptionnels et produits non encaissables",Conso!$31:$44,$J$7,FALSE)</f>
        <v>0</v>
      </c>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7"/>
      <c r="AY28" s="557"/>
      <c r="AZ28" s="557"/>
      <c r="BA28" s="557"/>
      <c r="BB28" s="557"/>
      <c r="BC28" s="557"/>
      <c r="BD28" s="557"/>
      <c r="BE28" s="557"/>
      <c r="BF28" s="557"/>
      <c r="BG28" s="557"/>
      <c r="BH28" s="557"/>
      <c r="BI28" s="557"/>
      <c r="BJ28" s="557"/>
      <c r="BK28" s="557"/>
      <c r="BL28" s="557"/>
      <c r="BM28" s="557"/>
      <c r="BN28" s="557"/>
      <c r="BO28" s="557"/>
      <c r="BP28" s="557"/>
      <c r="BQ28" s="557"/>
      <c r="BR28" s="557"/>
      <c r="BS28" s="557"/>
      <c r="BT28" s="557"/>
      <c r="BU28" s="557"/>
      <c r="BV28" s="557"/>
      <c r="BW28" s="557"/>
      <c r="BX28" s="557"/>
      <c r="BY28" s="557"/>
      <c r="BZ28" s="557"/>
      <c r="CA28" s="557"/>
      <c r="CB28" s="557"/>
      <c r="CC28" s="557"/>
      <c r="CD28" s="557"/>
      <c r="CE28" s="557"/>
      <c r="CF28" s="557"/>
      <c r="CG28" s="557"/>
      <c r="CH28" s="557"/>
      <c r="CI28" s="557"/>
      <c r="CJ28" s="557"/>
      <c r="CK28" s="557"/>
      <c r="CL28" s="557"/>
      <c r="CM28" s="557"/>
      <c r="CN28" s="557"/>
      <c r="CO28" s="557"/>
      <c r="CP28" s="557"/>
      <c r="CQ28" s="557"/>
      <c r="CR28" s="557"/>
      <c r="CS28" s="557"/>
      <c r="CT28" s="557"/>
      <c r="CU28" s="557"/>
      <c r="CV28" s="557"/>
      <c r="CW28" s="557"/>
      <c r="CX28" s="557"/>
      <c r="CY28" s="557"/>
      <c r="CZ28" s="557"/>
      <c r="DA28" s="557"/>
      <c r="DB28" s="557"/>
      <c r="DC28" s="557"/>
      <c r="DD28" s="557"/>
      <c r="DE28" s="557"/>
      <c r="DF28" s="557"/>
      <c r="DG28" s="557"/>
      <c r="DH28" s="557"/>
      <c r="DI28" s="557"/>
      <c r="DJ28" s="557"/>
      <c r="DK28" s="557"/>
      <c r="DL28" s="557"/>
      <c r="DM28" s="557"/>
      <c r="DN28" s="557"/>
      <c r="DO28" s="557"/>
      <c r="DP28" s="557"/>
      <c r="DQ28" s="557"/>
      <c r="DR28" s="557"/>
      <c r="DS28" s="557"/>
      <c r="DT28" s="557"/>
      <c r="DU28" s="557"/>
      <c r="DV28" s="557"/>
      <c r="DW28" s="557"/>
      <c r="DX28" s="557"/>
      <c r="DY28" s="557"/>
      <c r="DZ28" s="557"/>
      <c r="EA28" s="557"/>
      <c r="EB28" s="557"/>
      <c r="EC28" s="557"/>
      <c r="ED28" s="557"/>
      <c r="EE28" s="557"/>
      <c r="EF28" s="557"/>
      <c r="EG28" s="557"/>
      <c r="EH28" s="557"/>
      <c r="EI28" s="557"/>
      <c r="EJ28" s="557"/>
      <c r="EK28" s="557"/>
      <c r="EL28" s="557"/>
      <c r="EM28" s="557"/>
      <c r="EN28" s="557"/>
      <c r="EO28" s="557"/>
      <c r="EP28" s="557"/>
      <c r="EQ28" s="557"/>
      <c r="ER28" s="557"/>
      <c r="ES28" s="557"/>
      <c r="ET28" s="557"/>
      <c r="EU28" s="557"/>
      <c r="EV28" s="557"/>
      <c r="EW28" s="557"/>
      <c r="EX28" s="557"/>
      <c r="EY28" s="557"/>
      <c r="EZ28" s="557"/>
      <c r="FA28" s="557"/>
      <c r="FB28" s="557"/>
      <c r="FC28" s="557"/>
      <c r="FD28" s="557"/>
      <c r="FE28" s="557"/>
      <c r="FF28" s="557"/>
      <c r="FG28" s="557"/>
      <c r="FH28" s="557"/>
      <c r="FI28" s="557"/>
      <c r="FJ28" s="557"/>
      <c r="FK28" s="557"/>
      <c r="FL28" s="557"/>
      <c r="FM28" s="557"/>
      <c r="FN28" s="557"/>
      <c r="FO28" s="557"/>
      <c r="FP28" s="557"/>
      <c r="FQ28" s="557"/>
      <c r="FR28" s="557"/>
      <c r="FS28" s="557"/>
      <c r="FT28" s="557"/>
      <c r="FU28" s="557"/>
      <c r="FV28" s="557"/>
      <c r="FW28" s="557"/>
      <c r="FX28" s="557"/>
      <c r="FY28" s="557"/>
      <c r="FZ28" s="557"/>
      <c r="GA28" s="557"/>
      <c r="GB28" s="557"/>
      <c r="GC28" s="557"/>
      <c r="GD28" s="557"/>
      <c r="GE28" s="557"/>
      <c r="GF28" s="557"/>
      <c r="GG28" s="557"/>
      <c r="GH28" s="557"/>
      <c r="GI28" s="557"/>
      <c r="GJ28" s="557"/>
      <c r="GK28" s="557"/>
      <c r="GL28" s="557"/>
      <c r="GM28" s="557"/>
      <c r="GN28" s="557"/>
      <c r="GO28" s="557"/>
      <c r="GP28" s="557"/>
      <c r="GQ28" s="557"/>
      <c r="GR28" s="557"/>
      <c r="GS28" s="557"/>
      <c r="GT28" s="557"/>
      <c r="GU28" s="557"/>
      <c r="GV28" s="557"/>
      <c r="GW28" s="557"/>
      <c r="GX28" s="557"/>
      <c r="GY28" s="557"/>
      <c r="GZ28" s="557"/>
      <c r="HA28" s="557"/>
      <c r="HB28" s="557"/>
      <c r="HC28" s="557"/>
      <c r="HD28" s="557"/>
      <c r="HE28" s="557"/>
      <c r="HF28" s="557"/>
      <c r="HG28" s="557"/>
      <c r="HH28" s="557"/>
      <c r="HI28" s="557"/>
      <c r="HJ28" s="557"/>
      <c r="HK28" s="557"/>
      <c r="HL28" s="557"/>
      <c r="HM28" s="557"/>
      <c r="HN28" s="557"/>
      <c r="HO28" s="557"/>
      <c r="HP28" s="557"/>
      <c r="HQ28" s="557"/>
      <c r="HR28" s="557"/>
      <c r="HS28" s="557"/>
      <c r="HT28" s="557"/>
      <c r="HU28" s="557"/>
    </row>
    <row r="29" spans="1:229" s="555" customFormat="1" ht="39">
      <c r="A29" s="523" t="s">
        <v>392</v>
      </c>
      <c r="B29" s="518" t="s">
        <v>420</v>
      </c>
      <c r="C29" s="563">
        <f>MIN(K12:IV12)</f>
        <v>0</v>
      </c>
      <c r="D29" s="564" t="str">
        <f>IF(C29=0,"Au moins un des CR comporte un total de produits réalisés N-1 = 0",IF(C29&lt;0,"Au moins un des CR comporte un total des produits réalisés N-1 &lt; 0 (Atypie)","OK"))</f>
        <v>Au moins un des CR comporte un total de produits réalisés N-1 = 0</v>
      </c>
      <c r="E29" s="521" t="s">
        <v>390</v>
      </c>
      <c r="F29" s="505"/>
      <c r="G29" s="501"/>
      <c r="H29" s="617" t="s">
        <v>389</v>
      </c>
      <c r="I29" s="545" t="s">
        <v>95</v>
      </c>
      <c r="J29" s="545"/>
      <c r="K29" s="553">
        <f>VLOOKUP("Groupe III : produits financiers, produits exceptionnels et produits non encaissables",Conso!$1:$22,$J$7,FALSE)</f>
        <v>0</v>
      </c>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4"/>
      <c r="AY29" s="554"/>
      <c r="AZ29" s="554"/>
      <c r="BA29" s="554"/>
      <c r="BB29" s="554"/>
      <c r="BC29" s="554"/>
      <c r="BD29" s="554"/>
      <c r="BE29" s="554"/>
      <c r="BF29" s="554"/>
      <c r="BG29" s="554"/>
      <c r="BH29" s="554"/>
      <c r="BI29" s="554"/>
      <c r="BJ29" s="554"/>
      <c r="BK29" s="554"/>
      <c r="BL29" s="554"/>
      <c r="BM29" s="554"/>
      <c r="BN29" s="554"/>
      <c r="BO29" s="554"/>
      <c r="BP29" s="554"/>
      <c r="BQ29" s="554"/>
      <c r="BR29" s="554"/>
      <c r="BS29" s="554"/>
      <c r="BT29" s="554"/>
      <c r="BU29" s="554"/>
      <c r="BV29" s="554"/>
      <c r="BW29" s="554"/>
      <c r="BX29" s="554"/>
      <c r="BY29" s="554"/>
      <c r="BZ29" s="554"/>
      <c r="CA29" s="554"/>
      <c r="CB29" s="554"/>
      <c r="CC29" s="554"/>
      <c r="CD29" s="554"/>
      <c r="CE29" s="554"/>
      <c r="CF29" s="554"/>
      <c r="CG29" s="554"/>
      <c r="CH29" s="554"/>
      <c r="CI29" s="554"/>
      <c r="CJ29" s="554"/>
      <c r="CK29" s="554"/>
      <c r="CL29" s="554"/>
      <c r="CM29" s="554"/>
      <c r="CN29" s="554"/>
      <c r="CO29" s="554"/>
      <c r="CP29" s="554"/>
      <c r="CQ29" s="554"/>
      <c r="CR29" s="554"/>
      <c r="CS29" s="554"/>
      <c r="CT29" s="554"/>
      <c r="CU29" s="554"/>
      <c r="CV29" s="554"/>
      <c r="CW29" s="554"/>
      <c r="CX29" s="554"/>
      <c r="CY29" s="554"/>
      <c r="CZ29" s="554"/>
      <c r="DA29" s="554"/>
      <c r="DB29" s="554"/>
      <c r="DC29" s="554"/>
      <c r="DD29" s="554"/>
      <c r="DE29" s="554"/>
      <c r="DF29" s="554"/>
      <c r="DG29" s="554"/>
      <c r="DH29" s="554"/>
      <c r="DI29" s="554"/>
      <c r="DJ29" s="554"/>
      <c r="DK29" s="554"/>
      <c r="DL29" s="554"/>
      <c r="DM29" s="554"/>
      <c r="DN29" s="554"/>
      <c r="DO29" s="554"/>
      <c r="DP29" s="554"/>
      <c r="DQ29" s="554"/>
      <c r="DR29" s="554"/>
      <c r="DS29" s="554"/>
      <c r="DT29" s="554"/>
      <c r="DU29" s="554"/>
      <c r="DV29" s="554"/>
      <c r="DW29" s="554"/>
      <c r="DX29" s="554"/>
      <c r="DY29" s="554"/>
      <c r="DZ29" s="554"/>
      <c r="EA29" s="554"/>
      <c r="EB29" s="554"/>
      <c r="EC29" s="554"/>
      <c r="ED29" s="554"/>
      <c r="EE29" s="554"/>
      <c r="EF29" s="554"/>
      <c r="EG29" s="554"/>
      <c r="EH29" s="554"/>
      <c r="EI29" s="554"/>
      <c r="EJ29" s="554"/>
      <c r="EK29" s="554"/>
      <c r="EL29" s="554"/>
      <c r="EM29" s="554"/>
      <c r="EN29" s="554"/>
      <c r="EO29" s="554"/>
      <c r="EP29" s="554"/>
      <c r="EQ29" s="554"/>
      <c r="ER29" s="554"/>
      <c r="ES29" s="554"/>
      <c r="ET29" s="554"/>
      <c r="EU29" s="554"/>
      <c r="EV29" s="554"/>
      <c r="EW29" s="554"/>
      <c r="EX29" s="554"/>
      <c r="EY29" s="554"/>
      <c r="EZ29" s="554"/>
      <c r="FA29" s="554"/>
      <c r="FB29" s="554"/>
      <c r="FC29" s="554"/>
      <c r="FD29" s="554"/>
      <c r="FE29" s="554"/>
      <c r="FF29" s="554"/>
      <c r="FG29" s="554"/>
      <c r="FH29" s="554"/>
      <c r="FI29" s="554"/>
      <c r="FJ29" s="554"/>
      <c r="FK29" s="554"/>
      <c r="FL29" s="554"/>
      <c r="FM29" s="554"/>
      <c r="FN29" s="554"/>
      <c r="FO29" s="554"/>
      <c r="FP29" s="554"/>
      <c r="FQ29" s="554"/>
      <c r="FR29" s="554"/>
      <c r="FS29" s="554"/>
      <c r="FT29" s="554"/>
      <c r="FU29" s="554"/>
      <c r="FV29" s="554"/>
      <c r="FW29" s="554"/>
      <c r="FX29" s="554"/>
      <c r="FY29" s="554"/>
      <c r="FZ29" s="554"/>
      <c r="GA29" s="554"/>
      <c r="GB29" s="554"/>
      <c r="GC29" s="554"/>
      <c r="GD29" s="554"/>
      <c r="GE29" s="554"/>
      <c r="GF29" s="554"/>
      <c r="GG29" s="554"/>
      <c r="GH29" s="554"/>
      <c r="GI29" s="554"/>
      <c r="GJ29" s="554"/>
      <c r="GK29" s="554"/>
      <c r="GL29" s="554"/>
      <c r="GM29" s="554"/>
      <c r="GN29" s="554"/>
      <c r="GO29" s="554"/>
      <c r="GP29" s="554"/>
      <c r="GQ29" s="554"/>
      <c r="GR29" s="554"/>
      <c r="GS29" s="554"/>
      <c r="GT29" s="554"/>
      <c r="GU29" s="554"/>
      <c r="GV29" s="554"/>
      <c r="GW29" s="554"/>
      <c r="GX29" s="554"/>
      <c r="GY29" s="554"/>
      <c r="GZ29" s="554"/>
      <c r="HA29" s="554"/>
      <c r="HB29" s="554"/>
      <c r="HC29" s="554"/>
      <c r="HD29" s="554"/>
      <c r="HE29" s="554"/>
      <c r="HF29" s="554"/>
      <c r="HG29" s="554"/>
      <c r="HH29" s="554"/>
      <c r="HI29" s="554"/>
      <c r="HJ29" s="554"/>
      <c r="HK29" s="554"/>
      <c r="HL29" s="554"/>
      <c r="HM29" s="554"/>
      <c r="HN29" s="554"/>
      <c r="HO29" s="554"/>
      <c r="HP29" s="554"/>
      <c r="HQ29" s="554"/>
      <c r="HR29" s="554"/>
      <c r="HS29" s="554"/>
      <c r="HT29" s="554"/>
      <c r="HU29" s="554"/>
    </row>
    <row r="30" spans="1:229" s="560" customFormat="1" ht="39">
      <c r="A30" s="523" t="s">
        <v>437</v>
      </c>
      <c r="B30" s="518" t="s">
        <v>420</v>
      </c>
      <c r="C30" s="563">
        <f>MIN(K11:IV11)</f>
        <v>0</v>
      </c>
      <c r="D30" s="564" t="str">
        <f>IF(C30=0,"Au moins un des CR comporte un total de produits réalisés N-2 = 0",IF(C30&lt;0,"Au moins un des CR comporte un total des produits réalisés N-2 &lt; 0 (Atypie)","OK"))</f>
        <v>Au moins un des CR comporte un total de produits réalisés N-2 = 0</v>
      </c>
      <c r="E30" s="521" t="s">
        <v>451</v>
      </c>
      <c r="F30" s="505"/>
      <c r="G30" s="501"/>
      <c r="H30" s="618"/>
      <c r="I30" s="545" t="s">
        <v>405</v>
      </c>
      <c r="J30" s="545"/>
      <c r="K30" s="549">
        <f>_xlfn.IFERROR((K29-K28)/K28,"")</f>
      </c>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59"/>
      <c r="AY30" s="559"/>
      <c r="AZ30" s="559"/>
      <c r="BA30" s="559"/>
      <c r="BB30" s="559"/>
      <c r="BC30" s="559"/>
      <c r="BD30" s="559"/>
      <c r="BE30" s="559"/>
      <c r="BF30" s="559"/>
      <c r="BG30" s="559"/>
      <c r="BH30" s="559"/>
      <c r="BI30" s="559"/>
      <c r="BJ30" s="559"/>
      <c r="BK30" s="559"/>
      <c r="BL30" s="559"/>
      <c r="BM30" s="559"/>
      <c r="BN30" s="559"/>
      <c r="BO30" s="559"/>
      <c r="BP30" s="559"/>
      <c r="BQ30" s="559"/>
      <c r="BR30" s="559"/>
      <c r="BS30" s="559"/>
      <c r="BT30" s="559"/>
      <c r="BU30" s="559"/>
      <c r="BV30" s="559"/>
      <c r="BW30" s="559"/>
      <c r="BX30" s="559"/>
      <c r="BY30" s="559"/>
      <c r="BZ30" s="559"/>
      <c r="CA30" s="559"/>
      <c r="CB30" s="559"/>
      <c r="CC30" s="559"/>
      <c r="CD30" s="559"/>
      <c r="CE30" s="559"/>
      <c r="CF30" s="559"/>
      <c r="CG30" s="559"/>
      <c r="CH30" s="559"/>
      <c r="CI30" s="559"/>
      <c r="CJ30" s="559"/>
      <c r="CK30" s="559"/>
      <c r="CL30" s="559"/>
      <c r="CM30" s="559"/>
      <c r="CN30" s="559"/>
      <c r="CO30" s="559"/>
      <c r="CP30" s="559"/>
      <c r="CQ30" s="559"/>
      <c r="CR30" s="559"/>
      <c r="CS30" s="559"/>
      <c r="CT30" s="559"/>
      <c r="CU30" s="559"/>
      <c r="CV30" s="559"/>
      <c r="CW30" s="559"/>
      <c r="CX30" s="559"/>
      <c r="CY30" s="559"/>
      <c r="CZ30" s="559"/>
      <c r="DA30" s="559"/>
      <c r="DB30" s="559"/>
      <c r="DC30" s="559"/>
      <c r="DD30" s="559"/>
      <c r="DE30" s="559"/>
      <c r="DF30" s="559"/>
      <c r="DG30" s="559"/>
      <c r="DH30" s="559"/>
      <c r="DI30" s="559"/>
      <c r="DJ30" s="559"/>
      <c r="DK30" s="559"/>
      <c r="DL30" s="559"/>
      <c r="DM30" s="559"/>
      <c r="DN30" s="559"/>
      <c r="DO30" s="559"/>
      <c r="DP30" s="559"/>
      <c r="DQ30" s="559"/>
      <c r="DR30" s="559"/>
      <c r="DS30" s="559"/>
      <c r="DT30" s="559"/>
      <c r="DU30" s="559"/>
      <c r="DV30" s="559"/>
      <c r="DW30" s="559"/>
      <c r="DX30" s="559"/>
      <c r="DY30" s="559"/>
      <c r="DZ30" s="559"/>
      <c r="EA30" s="559"/>
      <c r="EB30" s="559"/>
      <c r="EC30" s="559"/>
      <c r="ED30" s="559"/>
      <c r="EE30" s="559"/>
      <c r="EF30" s="559"/>
      <c r="EG30" s="559"/>
      <c r="EH30" s="559"/>
      <c r="EI30" s="559"/>
      <c r="EJ30" s="559"/>
      <c r="EK30" s="559"/>
      <c r="EL30" s="559"/>
      <c r="EM30" s="559"/>
      <c r="EN30" s="559"/>
      <c r="EO30" s="559"/>
      <c r="EP30" s="559"/>
      <c r="EQ30" s="559"/>
      <c r="ER30" s="559"/>
      <c r="ES30" s="559"/>
      <c r="ET30" s="559"/>
      <c r="EU30" s="559"/>
      <c r="EV30" s="559"/>
      <c r="EW30" s="559"/>
      <c r="EX30" s="559"/>
      <c r="EY30" s="559"/>
      <c r="EZ30" s="559"/>
      <c r="FA30" s="559"/>
      <c r="FB30" s="559"/>
      <c r="FC30" s="559"/>
      <c r="FD30" s="559"/>
      <c r="FE30" s="559"/>
      <c r="FF30" s="559"/>
      <c r="FG30" s="559"/>
      <c r="FH30" s="559"/>
      <c r="FI30" s="559"/>
      <c r="FJ30" s="559"/>
      <c r="FK30" s="559"/>
      <c r="FL30" s="559"/>
      <c r="FM30" s="559"/>
      <c r="FN30" s="559"/>
      <c r="FO30" s="559"/>
      <c r="FP30" s="559"/>
      <c r="FQ30" s="559"/>
      <c r="FR30" s="559"/>
      <c r="FS30" s="559"/>
      <c r="FT30" s="559"/>
      <c r="FU30" s="559"/>
      <c r="FV30" s="559"/>
      <c r="FW30" s="559"/>
      <c r="FX30" s="559"/>
      <c r="FY30" s="559"/>
      <c r="FZ30" s="559"/>
      <c r="GA30" s="559"/>
      <c r="GB30" s="559"/>
      <c r="GC30" s="559"/>
      <c r="GD30" s="559"/>
      <c r="GE30" s="559"/>
      <c r="GF30" s="559"/>
      <c r="GG30" s="559"/>
      <c r="GH30" s="559"/>
      <c r="GI30" s="559"/>
      <c r="GJ30" s="559"/>
      <c r="GK30" s="559"/>
      <c r="GL30" s="559"/>
      <c r="GM30" s="559"/>
      <c r="GN30" s="559"/>
      <c r="GO30" s="559"/>
      <c r="GP30" s="559"/>
      <c r="GQ30" s="559"/>
      <c r="GR30" s="559"/>
      <c r="GS30" s="559"/>
      <c r="GT30" s="559"/>
      <c r="GU30" s="559"/>
      <c r="GV30" s="559"/>
      <c r="GW30" s="559"/>
      <c r="GX30" s="559"/>
      <c r="GY30" s="559"/>
      <c r="GZ30" s="559"/>
      <c r="HA30" s="559"/>
      <c r="HB30" s="559"/>
      <c r="HC30" s="559"/>
      <c r="HD30" s="559"/>
      <c r="HE30" s="559"/>
      <c r="HF30" s="559"/>
      <c r="HG30" s="559"/>
      <c r="HH30" s="559"/>
      <c r="HI30" s="559"/>
      <c r="HJ30" s="559"/>
      <c r="HK30" s="559"/>
      <c r="HL30" s="559"/>
      <c r="HM30" s="559"/>
      <c r="HN30" s="559"/>
      <c r="HO30" s="559"/>
      <c r="HP30" s="559"/>
      <c r="HQ30" s="559"/>
      <c r="HR30" s="559"/>
      <c r="HS30" s="559"/>
      <c r="HT30" s="559"/>
      <c r="HU30" s="559"/>
    </row>
    <row r="31" spans="1:229" s="558" customFormat="1" ht="38.25" customHeight="1">
      <c r="A31" s="523" t="s">
        <v>393</v>
      </c>
      <c r="B31" s="518" t="s">
        <v>420</v>
      </c>
      <c r="C31" s="563">
        <f>MIN(K17:IV17)</f>
        <v>0</v>
      </c>
      <c r="D31" s="564" t="str">
        <f>IF(C31=0,"Au moins un des CR comporte un total de charges prévues N = 0",IF(C31&lt;0,"Au moins un des CR comporte un total de charges prévues N &lt; 0 (Atypie)","OK"))</f>
        <v>Au moins un des CR comporte un total de charges prévues N = 0</v>
      </c>
      <c r="E31" s="521" t="s">
        <v>390</v>
      </c>
      <c r="F31" s="505"/>
      <c r="G31" s="501"/>
      <c r="H31" s="578" t="s">
        <v>411</v>
      </c>
      <c r="I31" s="545" t="s">
        <v>95</v>
      </c>
      <c r="J31" s="545"/>
      <c r="K31" s="553">
        <f>VLOOKUP("Groupe I : charges afférentes à l'exploitation courante",Conso!$61:$74,$J$7,FALSE)</f>
        <v>0</v>
      </c>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7"/>
      <c r="AY31" s="557"/>
      <c r="AZ31" s="557"/>
      <c r="BA31" s="557"/>
      <c r="BB31" s="557"/>
      <c r="BC31" s="557"/>
      <c r="BD31" s="557"/>
      <c r="BE31" s="557"/>
      <c r="BF31" s="557"/>
      <c r="BG31" s="557"/>
      <c r="BH31" s="557"/>
      <c r="BI31" s="557"/>
      <c r="BJ31" s="557"/>
      <c r="BK31" s="557"/>
      <c r="BL31" s="557"/>
      <c r="BM31" s="557"/>
      <c r="BN31" s="557"/>
      <c r="BO31" s="557"/>
      <c r="BP31" s="557"/>
      <c r="BQ31" s="557"/>
      <c r="BR31" s="557"/>
      <c r="BS31" s="557"/>
      <c r="BT31" s="557"/>
      <c r="BU31" s="557"/>
      <c r="BV31" s="557"/>
      <c r="BW31" s="557"/>
      <c r="BX31" s="557"/>
      <c r="BY31" s="557"/>
      <c r="BZ31" s="557"/>
      <c r="CA31" s="557"/>
      <c r="CB31" s="557"/>
      <c r="CC31" s="557"/>
      <c r="CD31" s="557"/>
      <c r="CE31" s="557"/>
      <c r="CF31" s="557"/>
      <c r="CG31" s="557"/>
      <c r="CH31" s="557"/>
      <c r="CI31" s="557"/>
      <c r="CJ31" s="557"/>
      <c r="CK31" s="557"/>
      <c r="CL31" s="557"/>
      <c r="CM31" s="557"/>
      <c r="CN31" s="557"/>
      <c r="CO31" s="557"/>
      <c r="CP31" s="557"/>
      <c r="CQ31" s="557"/>
      <c r="CR31" s="557"/>
      <c r="CS31" s="557"/>
      <c r="CT31" s="557"/>
      <c r="CU31" s="557"/>
      <c r="CV31" s="557"/>
      <c r="CW31" s="557"/>
      <c r="CX31" s="557"/>
      <c r="CY31" s="557"/>
      <c r="CZ31" s="557"/>
      <c r="DA31" s="557"/>
      <c r="DB31" s="557"/>
      <c r="DC31" s="557"/>
      <c r="DD31" s="557"/>
      <c r="DE31" s="557"/>
      <c r="DF31" s="557"/>
      <c r="DG31" s="557"/>
      <c r="DH31" s="557"/>
      <c r="DI31" s="557"/>
      <c r="DJ31" s="557"/>
      <c r="DK31" s="557"/>
      <c r="DL31" s="557"/>
      <c r="DM31" s="557"/>
      <c r="DN31" s="557"/>
      <c r="DO31" s="557"/>
      <c r="DP31" s="557"/>
      <c r="DQ31" s="557"/>
      <c r="DR31" s="557"/>
      <c r="DS31" s="557"/>
      <c r="DT31" s="557"/>
      <c r="DU31" s="557"/>
      <c r="DV31" s="557"/>
      <c r="DW31" s="557"/>
      <c r="DX31" s="557"/>
      <c r="DY31" s="557"/>
      <c r="DZ31" s="557"/>
      <c r="EA31" s="557"/>
      <c r="EB31" s="557"/>
      <c r="EC31" s="557"/>
      <c r="ED31" s="557"/>
      <c r="EE31" s="557"/>
      <c r="EF31" s="557"/>
      <c r="EG31" s="557"/>
      <c r="EH31" s="557"/>
      <c r="EI31" s="557"/>
      <c r="EJ31" s="557"/>
      <c r="EK31" s="557"/>
      <c r="EL31" s="557"/>
      <c r="EM31" s="557"/>
      <c r="EN31" s="557"/>
      <c r="EO31" s="557"/>
      <c r="EP31" s="557"/>
      <c r="EQ31" s="557"/>
      <c r="ER31" s="557"/>
      <c r="ES31" s="557"/>
      <c r="ET31" s="557"/>
      <c r="EU31" s="557"/>
      <c r="EV31" s="557"/>
      <c r="EW31" s="557"/>
      <c r="EX31" s="557"/>
      <c r="EY31" s="557"/>
      <c r="EZ31" s="557"/>
      <c r="FA31" s="557"/>
      <c r="FB31" s="557"/>
      <c r="FC31" s="557"/>
      <c r="FD31" s="557"/>
      <c r="FE31" s="557"/>
      <c r="FF31" s="557"/>
      <c r="FG31" s="557"/>
      <c r="FH31" s="557"/>
      <c r="FI31" s="557"/>
      <c r="FJ31" s="557"/>
      <c r="FK31" s="557"/>
      <c r="FL31" s="557"/>
      <c r="FM31" s="557"/>
      <c r="FN31" s="557"/>
      <c r="FO31" s="557"/>
      <c r="FP31" s="557"/>
      <c r="FQ31" s="557"/>
      <c r="FR31" s="557"/>
      <c r="FS31" s="557"/>
      <c r="FT31" s="557"/>
      <c r="FU31" s="557"/>
      <c r="FV31" s="557"/>
      <c r="FW31" s="557"/>
      <c r="FX31" s="557"/>
      <c r="FY31" s="557"/>
      <c r="FZ31" s="557"/>
      <c r="GA31" s="557"/>
      <c r="GB31" s="557"/>
      <c r="GC31" s="557"/>
      <c r="GD31" s="557"/>
      <c r="GE31" s="557"/>
      <c r="GF31" s="557"/>
      <c r="GG31" s="557"/>
      <c r="GH31" s="557"/>
      <c r="GI31" s="557"/>
      <c r="GJ31" s="557"/>
      <c r="GK31" s="557"/>
      <c r="GL31" s="557"/>
      <c r="GM31" s="557"/>
      <c r="GN31" s="557"/>
      <c r="GO31" s="557"/>
      <c r="GP31" s="557"/>
      <c r="GQ31" s="557"/>
      <c r="GR31" s="557"/>
      <c r="GS31" s="557"/>
      <c r="GT31" s="557"/>
      <c r="GU31" s="557"/>
      <c r="GV31" s="557"/>
      <c r="GW31" s="557"/>
      <c r="GX31" s="557"/>
      <c r="GY31" s="557"/>
      <c r="GZ31" s="557"/>
      <c r="HA31" s="557"/>
      <c r="HB31" s="557"/>
      <c r="HC31" s="557"/>
      <c r="HD31" s="557"/>
      <c r="HE31" s="557"/>
      <c r="HF31" s="557"/>
      <c r="HG31" s="557"/>
      <c r="HH31" s="557"/>
      <c r="HI31" s="557"/>
      <c r="HJ31" s="557"/>
      <c r="HK31" s="557"/>
      <c r="HL31" s="557"/>
      <c r="HM31" s="557"/>
      <c r="HN31" s="557"/>
      <c r="HO31" s="557"/>
      <c r="HP31" s="557"/>
      <c r="HQ31" s="557"/>
      <c r="HR31" s="557"/>
      <c r="HS31" s="557"/>
      <c r="HT31" s="557"/>
      <c r="HU31" s="557"/>
    </row>
    <row r="32" spans="1:229" s="555" customFormat="1" ht="39">
      <c r="A32" s="523" t="s">
        <v>394</v>
      </c>
      <c r="B32" s="518" t="s">
        <v>420</v>
      </c>
      <c r="C32" s="563">
        <f>MIN(K16:IV16)</f>
        <v>0</v>
      </c>
      <c r="D32" s="564" t="str">
        <f>IF(C32=0,"Au moins un des CR comporte un total de charges réalisées N-1 = 0",IF(C32&lt;0,"Au moins un des CR comporte un total de charges réalisées N-1 &lt; 0 (Atypie)","OK"))</f>
        <v>Au moins un des CR comporte un total de charges réalisées N-1 = 0</v>
      </c>
      <c r="E32" s="521" t="s">
        <v>390</v>
      </c>
      <c r="F32" s="505"/>
      <c r="G32" s="501"/>
      <c r="H32" s="578" t="s">
        <v>412</v>
      </c>
      <c r="I32" s="545" t="s">
        <v>95</v>
      </c>
      <c r="J32" s="545"/>
      <c r="K32" s="553">
        <f>VLOOKUP("Groupe I : charges afférentes à l'exploitation courante",Conso!$31:$44,$J$7,FALSE)</f>
        <v>0</v>
      </c>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4"/>
      <c r="AY32" s="554"/>
      <c r="AZ32" s="554"/>
      <c r="BA32" s="554"/>
      <c r="BB32" s="554"/>
      <c r="BC32" s="554"/>
      <c r="BD32" s="554"/>
      <c r="BE32" s="554"/>
      <c r="BF32" s="554"/>
      <c r="BG32" s="554"/>
      <c r="BH32" s="554"/>
      <c r="BI32" s="554"/>
      <c r="BJ32" s="554"/>
      <c r="BK32" s="554"/>
      <c r="BL32" s="554"/>
      <c r="BM32" s="554"/>
      <c r="BN32" s="554"/>
      <c r="BO32" s="554"/>
      <c r="BP32" s="554"/>
      <c r="BQ32" s="554"/>
      <c r="BR32" s="554"/>
      <c r="BS32" s="554"/>
      <c r="BT32" s="554"/>
      <c r="BU32" s="554"/>
      <c r="BV32" s="554"/>
      <c r="BW32" s="554"/>
      <c r="BX32" s="554"/>
      <c r="BY32" s="554"/>
      <c r="BZ32" s="554"/>
      <c r="CA32" s="554"/>
      <c r="CB32" s="554"/>
      <c r="CC32" s="554"/>
      <c r="CD32" s="554"/>
      <c r="CE32" s="554"/>
      <c r="CF32" s="554"/>
      <c r="CG32" s="554"/>
      <c r="CH32" s="554"/>
      <c r="CI32" s="554"/>
      <c r="CJ32" s="554"/>
      <c r="CK32" s="554"/>
      <c r="CL32" s="554"/>
      <c r="CM32" s="554"/>
      <c r="CN32" s="554"/>
      <c r="CO32" s="554"/>
      <c r="CP32" s="554"/>
      <c r="CQ32" s="554"/>
      <c r="CR32" s="554"/>
      <c r="CS32" s="554"/>
      <c r="CT32" s="554"/>
      <c r="CU32" s="554"/>
      <c r="CV32" s="554"/>
      <c r="CW32" s="554"/>
      <c r="CX32" s="554"/>
      <c r="CY32" s="554"/>
      <c r="CZ32" s="554"/>
      <c r="DA32" s="554"/>
      <c r="DB32" s="554"/>
      <c r="DC32" s="554"/>
      <c r="DD32" s="554"/>
      <c r="DE32" s="554"/>
      <c r="DF32" s="554"/>
      <c r="DG32" s="554"/>
      <c r="DH32" s="554"/>
      <c r="DI32" s="554"/>
      <c r="DJ32" s="554"/>
      <c r="DK32" s="554"/>
      <c r="DL32" s="554"/>
      <c r="DM32" s="554"/>
      <c r="DN32" s="554"/>
      <c r="DO32" s="554"/>
      <c r="DP32" s="554"/>
      <c r="DQ32" s="554"/>
      <c r="DR32" s="554"/>
      <c r="DS32" s="554"/>
      <c r="DT32" s="554"/>
      <c r="DU32" s="554"/>
      <c r="DV32" s="554"/>
      <c r="DW32" s="554"/>
      <c r="DX32" s="554"/>
      <c r="DY32" s="554"/>
      <c r="DZ32" s="554"/>
      <c r="EA32" s="554"/>
      <c r="EB32" s="554"/>
      <c r="EC32" s="554"/>
      <c r="ED32" s="554"/>
      <c r="EE32" s="554"/>
      <c r="EF32" s="554"/>
      <c r="EG32" s="554"/>
      <c r="EH32" s="554"/>
      <c r="EI32" s="554"/>
      <c r="EJ32" s="554"/>
      <c r="EK32" s="554"/>
      <c r="EL32" s="554"/>
      <c r="EM32" s="554"/>
      <c r="EN32" s="554"/>
      <c r="EO32" s="554"/>
      <c r="EP32" s="554"/>
      <c r="EQ32" s="554"/>
      <c r="ER32" s="554"/>
      <c r="ES32" s="554"/>
      <c r="ET32" s="554"/>
      <c r="EU32" s="554"/>
      <c r="EV32" s="554"/>
      <c r="EW32" s="554"/>
      <c r="EX32" s="554"/>
      <c r="EY32" s="554"/>
      <c r="EZ32" s="554"/>
      <c r="FA32" s="554"/>
      <c r="FB32" s="554"/>
      <c r="FC32" s="554"/>
      <c r="FD32" s="554"/>
      <c r="FE32" s="554"/>
      <c r="FF32" s="554"/>
      <c r="FG32" s="554"/>
      <c r="FH32" s="554"/>
      <c r="FI32" s="554"/>
      <c r="FJ32" s="554"/>
      <c r="FK32" s="554"/>
      <c r="FL32" s="554"/>
      <c r="FM32" s="554"/>
      <c r="FN32" s="554"/>
      <c r="FO32" s="554"/>
      <c r="FP32" s="554"/>
      <c r="FQ32" s="554"/>
      <c r="FR32" s="554"/>
      <c r="FS32" s="554"/>
      <c r="FT32" s="554"/>
      <c r="FU32" s="554"/>
      <c r="FV32" s="554"/>
      <c r="FW32" s="554"/>
      <c r="FX32" s="554"/>
      <c r="FY32" s="554"/>
      <c r="FZ32" s="554"/>
      <c r="GA32" s="554"/>
      <c r="GB32" s="554"/>
      <c r="GC32" s="554"/>
      <c r="GD32" s="554"/>
      <c r="GE32" s="554"/>
      <c r="GF32" s="554"/>
      <c r="GG32" s="554"/>
      <c r="GH32" s="554"/>
      <c r="GI32" s="554"/>
      <c r="GJ32" s="554"/>
      <c r="GK32" s="554"/>
      <c r="GL32" s="554"/>
      <c r="GM32" s="554"/>
      <c r="GN32" s="554"/>
      <c r="GO32" s="554"/>
      <c r="GP32" s="554"/>
      <c r="GQ32" s="554"/>
      <c r="GR32" s="554"/>
      <c r="GS32" s="554"/>
      <c r="GT32" s="554"/>
      <c r="GU32" s="554"/>
      <c r="GV32" s="554"/>
      <c r="GW32" s="554"/>
      <c r="GX32" s="554"/>
      <c r="GY32" s="554"/>
      <c r="GZ32" s="554"/>
      <c r="HA32" s="554"/>
      <c r="HB32" s="554"/>
      <c r="HC32" s="554"/>
      <c r="HD32" s="554"/>
      <c r="HE32" s="554"/>
      <c r="HF32" s="554"/>
      <c r="HG32" s="554"/>
      <c r="HH32" s="554"/>
      <c r="HI32" s="554"/>
      <c r="HJ32" s="554"/>
      <c r="HK32" s="554"/>
      <c r="HL32" s="554"/>
      <c r="HM32" s="554"/>
      <c r="HN32" s="554"/>
      <c r="HO32" s="554"/>
      <c r="HP32" s="554"/>
      <c r="HQ32" s="554"/>
      <c r="HR32" s="554"/>
      <c r="HS32" s="554"/>
      <c r="HT32" s="554"/>
      <c r="HU32" s="554"/>
    </row>
    <row r="33" spans="1:229" s="555" customFormat="1" ht="51" customHeight="1">
      <c r="A33" s="523" t="s">
        <v>438</v>
      </c>
      <c r="B33" s="518" t="s">
        <v>420</v>
      </c>
      <c r="C33" s="565">
        <f>MIN(K15:IV15)</f>
        <v>0</v>
      </c>
      <c r="D33" s="564" t="str">
        <f>IF(C33=0,"Au moins un des CR comporte un total de charges réalisées N-2 = 0",IF(C33&lt;0,"Au moins un des CR comporte un total de charges réalisées N-2 &lt; 0 (Atypie)","OK"))</f>
        <v>Au moins un des CR comporte un total de charges réalisées N-2 = 0</v>
      </c>
      <c r="E33" s="521" t="s">
        <v>451</v>
      </c>
      <c r="F33" s="505"/>
      <c r="G33" s="501"/>
      <c r="H33" s="617" t="s">
        <v>413</v>
      </c>
      <c r="I33" s="545" t="s">
        <v>95</v>
      </c>
      <c r="J33" s="545"/>
      <c r="K33" s="553">
        <f>VLOOKUP("Groupe I : charges afférentes à l'exploitation courante",Conso!$1:$22,$J$7,FALSE)</f>
        <v>0</v>
      </c>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4"/>
      <c r="AM33" s="554"/>
      <c r="AN33" s="554"/>
      <c r="AO33" s="554"/>
      <c r="AP33" s="554"/>
      <c r="AQ33" s="554"/>
      <c r="AR33" s="554"/>
      <c r="AS33" s="554"/>
      <c r="AT33" s="554"/>
      <c r="AU33" s="554"/>
      <c r="AV33" s="554"/>
      <c r="AW33" s="554"/>
      <c r="AX33" s="554"/>
      <c r="AY33" s="554"/>
      <c r="AZ33" s="554"/>
      <c r="BA33" s="554"/>
      <c r="BB33" s="554"/>
      <c r="BC33" s="554"/>
      <c r="BD33" s="554"/>
      <c r="BE33" s="554"/>
      <c r="BF33" s="554"/>
      <c r="BG33" s="554"/>
      <c r="BH33" s="554"/>
      <c r="BI33" s="554"/>
      <c r="BJ33" s="554"/>
      <c r="BK33" s="554"/>
      <c r="BL33" s="554"/>
      <c r="BM33" s="554"/>
      <c r="BN33" s="554"/>
      <c r="BO33" s="554"/>
      <c r="BP33" s="554"/>
      <c r="BQ33" s="554"/>
      <c r="BR33" s="554"/>
      <c r="BS33" s="554"/>
      <c r="BT33" s="554"/>
      <c r="BU33" s="554"/>
      <c r="BV33" s="554"/>
      <c r="BW33" s="554"/>
      <c r="BX33" s="554"/>
      <c r="BY33" s="554"/>
      <c r="BZ33" s="554"/>
      <c r="CA33" s="554"/>
      <c r="CB33" s="554"/>
      <c r="CC33" s="554"/>
      <c r="CD33" s="554"/>
      <c r="CE33" s="554"/>
      <c r="CF33" s="554"/>
      <c r="CG33" s="554"/>
      <c r="CH33" s="554"/>
      <c r="CI33" s="554"/>
      <c r="CJ33" s="554"/>
      <c r="CK33" s="554"/>
      <c r="CL33" s="554"/>
      <c r="CM33" s="554"/>
      <c r="CN33" s="554"/>
      <c r="CO33" s="554"/>
      <c r="CP33" s="554"/>
      <c r="CQ33" s="554"/>
      <c r="CR33" s="554"/>
      <c r="CS33" s="554"/>
      <c r="CT33" s="554"/>
      <c r="CU33" s="554"/>
      <c r="CV33" s="554"/>
      <c r="CW33" s="554"/>
      <c r="CX33" s="554"/>
      <c r="CY33" s="554"/>
      <c r="CZ33" s="554"/>
      <c r="DA33" s="554"/>
      <c r="DB33" s="554"/>
      <c r="DC33" s="554"/>
      <c r="DD33" s="554"/>
      <c r="DE33" s="554"/>
      <c r="DF33" s="554"/>
      <c r="DG33" s="554"/>
      <c r="DH33" s="554"/>
      <c r="DI33" s="554"/>
      <c r="DJ33" s="554"/>
      <c r="DK33" s="554"/>
      <c r="DL33" s="554"/>
      <c r="DM33" s="554"/>
      <c r="DN33" s="554"/>
      <c r="DO33" s="554"/>
      <c r="DP33" s="554"/>
      <c r="DQ33" s="554"/>
      <c r="DR33" s="554"/>
      <c r="DS33" s="554"/>
      <c r="DT33" s="554"/>
      <c r="DU33" s="554"/>
      <c r="DV33" s="554"/>
      <c r="DW33" s="554"/>
      <c r="DX33" s="554"/>
      <c r="DY33" s="554"/>
      <c r="DZ33" s="554"/>
      <c r="EA33" s="554"/>
      <c r="EB33" s="554"/>
      <c r="EC33" s="554"/>
      <c r="ED33" s="554"/>
      <c r="EE33" s="554"/>
      <c r="EF33" s="554"/>
      <c r="EG33" s="554"/>
      <c r="EH33" s="554"/>
      <c r="EI33" s="554"/>
      <c r="EJ33" s="554"/>
      <c r="EK33" s="554"/>
      <c r="EL33" s="554"/>
      <c r="EM33" s="554"/>
      <c r="EN33" s="554"/>
      <c r="EO33" s="554"/>
      <c r="EP33" s="554"/>
      <c r="EQ33" s="554"/>
      <c r="ER33" s="554"/>
      <c r="ES33" s="554"/>
      <c r="ET33" s="554"/>
      <c r="EU33" s="554"/>
      <c r="EV33" s="554"/>
      <c r="EW33" s="554"/>
      <c r="EX33" s="554"/>
      <c r="EY33" s="554"/>
      <c r="EZ33" s="554"/>
      <c r="FA33" s="554"/>
      <c r="FB33" s="554"/>
      <c r="FC33" s="554"/>
      <c r="FD33" s="554"/>
      <c r="FE33" s="554"/>
      <c r="FF33" s="554"/>
      <c r="FG33" s="554"/>
      <c r="FH33" s="554"/>
      <c r="FI33" s="554"/>
      <c r="FJ33" s="554"/>
      <c r="FK33" s="554"/>
      <c r="FL33" s="554"/>
      <c r="FM33" s="554"/>
      <c r="FN33" s="554"/>
      <c r="FO33" s="554"/>
      <c r="FP33" s="554"/>
      <c r="FQ33" s="554"/>
      <c r="FR33" s="554"/>
      <c r="FS33" s="554"/>
      <c r="FT33" s="554"/>
      <c r="FU33" s="554"/>
      <c r="FV33" s="554"/>
      <c r="FW33" s="554"/>
      <c r="FX33" s="554"/>
      <c r="FY33" s="554"/>
      <c r="FZ33" s="554"/>
      <c r="GA33" s="554"/>
      <c r="GB33" s="554"/>
      <c r="GC33" s="554"/>
      <c r="GD33" s="554"/>
      <c r="GE33" s="554"/>
      <c r="GF33" s="554"/>
      <c r="GG33" s="554"/>
      <c r="GH33" s="554"/>
      <c r="GI33" s="554"/>
      <c r="GJ33" s="554"/>
      <c r="GK33" s="554"/>
      <c r="GL33" s="554"/>
      <c r="GM33" s="554"/>
      <c r="GN33" s="554"/>
      <c r="GO33" s="554"/>
      <c r="GP33" s="554"/>
      <c r="GQ33" s="554"/>
      <c r="GR33" s="554"/>
      <c r="GS33" s="554"/>
      <c r="GT33" s="554"/>
      <c r="GU33" s="554"/>
      <c r="GV33" s="554"/>
      <c r="GW33" s="554"/>
      <c r="GX33" s="554"/>
      <c r="GY33" s="554"/>
      <c r="GZ33" s="554"/>
      <c r="HA33" s="554"/>
      <c r="HB33" s="554"/>
      <c r="HC33" s="554"/>
      <c r="HD33" s="554"/>
      <c r="HE33" s="554"/>
      <c r="HF33" s="554"/>
      <c r="HG33" s="554"/>
      <c r="HH33" s="554"/>
      <c r="HI33" s="554"/>
      <c r="HJ33" s="554"/>
      <c r="HK33" s="554"/>
      <c r="HL33" s="554"/>
      <c r="HM33" s="554"/>
      <c r="HN33" s="554"/>
      <c r="HO33" s="554"/>
      <c r="HP33" s="554"/>
      <c r="HQ33" s="554"/>
      <c r="HR33" s="554"/>
      <c r="HS33" s="554"/>
      <c r="HT33" s="554"/>
      <c r="HU33" s="554"/>
    </row>
    <row r="34" spans="1:229" s="551" customFormat="1" ht="50.25" customHeight="1">
      <c r="A34" s="523" t="s">
        <v>439</v>
      </c>
      <c r="B34" s="518" t="s">
        <v>420</v>
      </c>
      <c r="C34" s="563">
        <f>MIN(K21:IV21)</f>
        <v>0</v>
      </c>
      <c r="D34" s="564" t="str">
        <f>IF(C34=0,"Au moins un des CR comporte des produits GI prévus N = 0",IF(C34&lt;0,"Au moins un des CR comporte des produits GI prévus N &lt; 0 (Atypie)","OK"))</f>
        <v>Au moins un des CR comporte des produits GI prévus N = 0</v>
      </c>
      <c r="E34" s="521" t="s">
        <v>390</v>
      </c>
      <c r="F34" s="505"/>
      <c r="G34" s="501"/>
      <c r="H34" s="618"/>
      <c r="I34" s="545" t="s">
        <v>405</v>
      </c>
      <c r="J34" s="545"/>
      <c r="K34" s="549">
        <f>_xlfn.IFERROR((K33-K32)/K32,"")</f>
      </c>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c r="AR34" s="550"/>
      <c r="AS34" s="550"/>
      <c r="AT34" s="550"/>
      <c r="AU34" s="550"/>
      <c r="AV34" s="550"/>
      <c r="AW34" s="550"/>
      <c r="AX34" s="550"/>
      <c r="AY34" s="550"/>
      <c r="AZ34" s="550"/>
      <c r="BA34" s="550"/>
      <c r="BB34" s="550"/>
      <c r="BC34" s="550"/>
      <c r="BD34" s="550"/>
      <c r="BE34" s="550"/>
      <c r="BF34" s="550"/>
      <c r="BG34" s="550"/>
      <c r="BH34" s="550"/>
      <c r="BI34" s="550"/>
      <c r="BJ34" s="550"/>
      <c r="BK34" s="550"/>
      <c r="BL34" s="550"/>
      <c r="BM34" s="550"/>
      <c r="BN34" s="550"/>
      <c r="BO34" s="550"/>
      <c r="BP34" s="550"/>
      <c r="BQ34" s="550"/>
      <c r="BR34" s="550"/>
      <c r="BS34" s="550"/>
      <c r="BT34" s="550"/>
      <c r="BU34" s="550"/>
      <c r="BV34" s="550"/>
      <c r="BW34" s="550"/>
      <c r="BX34" s="550"/>
      <c r="BY34" s="550"/>
      <c r="BZ34" s="550"/>
      <c r="CA34" s="550"/>
      <c r="CB34" s="550"/>
      <c r="CC34" s="550"/>
      <c r="CD34" s="550"/>
      <c r="CE34" s="550"/>
      <c r="CF34" s="550"/>
      <c r="CG34" s="550"/>
      <c r="CH34" s="550"/>
      <c r="CI34" s="550"/>
      <c r="CJ34" s="550"/>
      <c r="CK34" s="550"/>
      <c r="CL34" s="550"/>
      <c r="CM34" s="550"/>
      <c r="CN34" s="550"/>
      <c r="CO34" s="550"/>
      <c r="CP34" s="550"/>
      <c r="CQ34" s="550"/>
      <c r="CR34" s="550"/>
      <c r="CS34" s="550"/>
      <c r="CT34" s="550"/>
      <c r="CU34" s="550"/>
      <c r="CV34" s="550"/>
      <c r="CW34" s="550"/>
      <c r="CX34" s="550"/>
      <c r="CY34" s="550"/>
      <c r="CZ34" s="550"/>
      <c r="DA34" s="550"/>
      <c r="DB34" s="550"/>
      <c r="DC34" s="550"/>
      <c r="DD34" s="550"/>
      <c r="DE34" s="550"/>
      <c r="DF34" s="550"/>
      <c r="DG34" s="550"/>
      <c r="DH34" s="550"/>
      <c r="DI34" s="550"/>
      <c r="DJ34" s="550"/>
      <c r="DK34" s="550"/>
      <c r="DL34" s="550"/>
      <c r="DM34" s="550"/>
      <c r="DN34" s="550"/>
      <c r="DO34" s="550"/>
      <c r="DP34" s="550"/>
      <c r="DQ34" s="550"/>
      <c r="DR34" s="550"/>
      <c r="DS34" s="550"/>
      <c r="DT34" s="550"/>
      <c r="DU34" s="550"/>
      <c r="DV34" s="550"/>
      <c r="DW34" s="550"/>
      <c r="DX34" s="550"/>
      <c r="DY34" s="550"/>
      <c r="DZ34" s="550"/>
      <c r="EA34" s="550"/>
      <c r="EB34" s="550"/>
      <c r="EC34" s="550"/>
      <c r="ED34" s="550"/>
      <c r="EE34" s="550"/>
      <c r="EF34" s="550"/>
      <c r="EG34" s="550"/>
      <c r="EH34" s="550"/>
      <c r="EI34" s="550"/>
      <c r="EJ34" s="550"/>
      <c r="EK34" s="550"/>
      <c r="EL34" s="550"/>
      <c r="EM34" s="550"/>
      <c r="EN34" s="550"/>
      <c r="EO34" s="550"/>
      <c r="EP34" s="550"/>
      <c r="EQ34" s="550"/>
      <c r="ER34" s="550"/>
      <c r="ES34" s="550"/>
      <c r="ET34" s="550"/>
      <c r="EU34" s="550"/>
      <c r="EV34" s="550"/>
      <c r="EW34" s="550"/>
      <c r="EX34" s="550"/>
      <c r="EY34" s="550"/>
      <c r="EZ34" s="550"/>
      <c r="FA34" s="550"/>
      <c r="FB34" s="550"/>
      <c r="FC34" s="550"/>
      <c r="FD34" s="550"/>
      <c r="FE34" s="550"/>
      <c r="FF34" s="550"/>
      <c r="FG34" s="550"/>
      <c r="FH34" s="550"/>
      <c r="FI34" s="550"/>
      <c r="FJ34" s="550"/>
      <c r="FK34" s="550"/>
      <c r="FL34" s="550"/>
      <c r="FM34" s="550"/>
      <c r="FN34" s="550"/>
      <c r="FO34" s="550"/>
      <c r="FP34" s="550"/>
      <c r="FQ34" s="550"/>
      <c r="FR34" s="550"/>
      <c r="FS34" s="550"/>
      <c r="FT34" s="550"/>
      <c r="FU34" s="550"/>
      <c r="FV34" s="550"/>
      <c r="FW34" s="550"/>
      <c r="FX34" s="550"/>
      <c r="FY34" s="550"/>
      <c r="FZ34" s="550"/>
      <c r="GA34" s="550"/>
      <c r="GB34" s="550"/>
      <c r="GC34" s="550"/>
      <c r="GD34" s="550"/>
      <c r="GE34" s="550"/>
      <c r="GF34" s="550"/>
      <c r="GG34" s="550"/>
      <c r="GH34" s="550"/>
      <c r="GI34" s="550"/>
      <c r="GJ34" s="550"/>
      <c r="GK34" s="550"/>
      <c r="GL34" s="550"/>
      <c r="GM34" s="550"/>
      <c r="GN34" s="550"/>
      <c r="GO34" s="550"/>
      <c r="GP34" s="550"/>
      <c r="GQ34" s="550"/>
      <c r="GR34" s="550"/>
      <c r="GS34" s="550"/>
      <c r="GT34" s="550"/>
      <c r="GU34" s="550"/>
      <c r="GV34" s="550"/>
      <c r="GW34" s="550"/>
      <c r="GX34" s="550"/>
      <c r="GY34" s="550"/>
      <c r="GZ34" s="550"/>
      <c r="HA34" s="550"/>
      <c r="HB34" s="550"/>
      <c r="HC34" s="550"/>
      <c r="HD34" s="550"/>
      <c r="HE34" s="550"/>
      <c r="HF34" s="550"/>
      <c r="HG34" s="550"/>
      <c r="HH34" s="550"/>
      <c r="HI34" s="550"/>
      <c r="HJ34" s="550"/>
      <c r="HK34" s="550"/>
      <c r="HL34" s="550"/>
      <c r="HM34" s="550"/>
      <c r="HN34" s="550"/>
      <c r="HO34" s="550"/>
      <c r="HP34" s="550"/>
      <c r="HQ34" s="550"/>
      <c r="HR34" s="550"/>
      <c r="HS34" s="550"/>
      <c r="HT34" s="550"/>
      <c r="HU34" s="550"/>
    </row>
    <row r="35" spans="1:229" s="555" customFormat="1" ht="50.25" customHeight="1">
      <c r="A35" s="523" t="s">
        <v>440</v>
      </c>
      <c r="B35" s="518" t="s">
        <v>420</v>
      </c>
      <c r="C35" s="563">
        <f>MIN(K20:IV20)</f>
        <v>0</v>
      </c>
      <c r="D35" s="564" t="str">
        <f>IF(C35=0,"Au moins un des CR comporte des produits GI réalisés N-1 = 0",IF(C35&lt;0,"Au moins un des CR comporte des produits GI réalisés N-1 &lt; 0 (Atypie)","OK"))</f>
        <v>Au moins un des CR comporte des produits GI réalisés N-1 = 0</v>
      </c>
      <c r="E35" s="521" t="s">
        <v>390</v>
      </c>
      <c r="F35" s="505"/>
      <c r="G35" s="501"/>
      <c r="H35" s="592" t="s">
        <v>414</v>
      </c>
      <c r="I35" s="545" t="s">
        <v>95</v>
      </c>
      <c r="J35" s="545"/>
      <c r="K35" s="553">
        <f>VLOOKUP("Groupe II : charges afférentes au personnel",Conso!$61:$74,$J$7,FALSE)</f>
        <v>0</v>
      </c>
      <c r="L35" s="554"/>
      <c r="M35" s="554"/>
      <c r="N35" s="554"/>
      <c r="O35" s="554"/>
      <c r="P35" s="554"/>
      <c r="Q35" s="554"/>
      <c r="R35" s="554"/>
      <c r="S35" s="554"/>
      <c r="T35" s="554"/>
      <c r="U35" s="554"/>
      <c r="V35" s="554"/>
      <c r="W35" s="554"/>
      <c r="X35" s="554"/>
      <c r="Y35" s="554"/>
      <c r="Z35" s="554"/>
      <c r="AA35" s="554"/>
      <c r="AB35" s="554"/>
      <c r="AC35" s="554"/>
      <c r="AD35" s="554"/>
      <c r="AE35" s="554"/>
      <c r="AF35" s="554"/>
      <c r="AG35" s="554"/>
      <c r="AH35" s="554"/>
      <c r="AI35" s="554"/>
      <c r="AJ35" s="554"/>
      <c r="AK35" s="554"/>
      <c r="AL35" s="554"/>
      <c r="AM35" s="554"/>
      <c r="AN35" s="554"/>
      <c r="AO35" s="554"/>
      <c r="AP35" s="554"/>
      <c r="AQ35" s="554"/>
      <c r="AR35" s="554"/>
      <c r="AS35" s="554"/>
      <c r="AT35" s="554"/>
      <c r="AU35" s="554"/>
      <c r="AV35" s="554"/>
      <c r="AW35" s="554"/>
      <c r="AX35" s="554"/>
      <c r="AY35" s="554"/>
      <c r="AZ35" s="554"/>
      <c r="BA35" s="554"/>
      <c r="BB35" s="554"/>
      <c r="BC35" s="554"/>
      <c r="BD35" s="554"/>
      <c r="BE35" s="554"/>
      <c r="BF35" s="554"/>
      <c r="BG35" s="554"/>
      <c r="BH35" s="554"/>
      <c r="BI35" s="554"/>
      <c r="BJ35" s="554"/>
      <c r="BK35" s="554"/>
      <c r="BL35" s="554"/>
      <c r="BM35" s="554"/>
      <c r="BN35" s="554"/>
      <c r="BO35" s="554"/>
      <c r="BP35" s="554"/>
      <c r="BQ35" s="554"/>
      <c r="BR35" s="554"/>
      <c r="BS35" s="554"/>
      <c r="BT35" s="554"/>
      <c r="BU35" s="554"/>
      <c r="BV35" s="554"/>
      <c r="BW35" s="554"/>
      <c r="BX35" s="554"/>
      <c r="BY35" s="554"/>
      <c r="BZ35" s="554"/>
      <c r="CA35" s="554"/>
      <c r="CB35" s="554"/>
      <c r="CC35" s="554"/>
      <c r="CD35" s="554"/>
      <c r="CE35" s="554"/>
      <c r="CF35" s="554"/>
      <c r="CG35" s="554"/>
      <c r="CH35" s="554"/>
      <c r="CI35" s="554"/>
      <c r="CJ35" s="554"/>
      <c r="CK35" s="554"/>
      <c r="CL35" s="554"/>
      <c r="CM35" s="554"/>
      <c r="CN35" s="554"/>
      <c r="CO35" s="554"/>
      <c r="CP35" s="554"/>
      <c r="CQ35" s="554"/>
      <c r="CR35" s="554"/>
      <c r="CS35" s="554"/>
      <c r="CT35" s="554"/>
      <c r="CU35" s="554"/>
      <c r="CV35" s="554"/>
      <c r="CW35" s="554"/>
      <c r="CX35" s="554"/>
      <c r="CY35" s="554"/>
      <c r="CZ35" s="554"/>
      <c r="DA35" s="554"/>
      <c r="DB35" s="554"/>
      <c r="DC35" s="554"/>
      <c r="DD35" s="554"/>
      <c r="DE35" s="554"/>
      <c r="DF35" s="554"/>
      <c r="DG35" s="554"/>
      <c r="DH35" s="554"/>
      <c r="DI35" s="554"/>
      <c r="DJ35" s="554"/>
      <c r="DK35" s="554"/>
      <c r="DL35" s="554"/>
      <c r="DM35" s="554"/>
      <c r="DN35" s="554"/>
      <c r="DO35" s="554"/>
      <c r="DP35" s="554"/>
      <c r="DQ35" s="554"/>
      <c r="DR35" s="554"/>
      <c r="DS35" s="554"/>
      <c r="DT35" s="554"/>
      <c r="DU35" s="554"/>
      <c r="DV35" s="554"/>
      <c r="DW35" s="554"/>
      <c r="DX35" s="554"/>
      <c r="DY35" s="554"/>
      <c r="DZ35" s="554"/>
      <c r="EA35" s="554"/>
      <c r="EB35" s="554"/>
      <c r="EC35" s="554"/>
      <c r="ED35" s="554"/>
      <c r="EE35" s="554"/>
      <c r="EF35" s="554"/>
      <c r="EG35" s="554"/>
      <c r="EH35" s="554"/>
      <c r="EI35" s="554"/>
      <c r="EJ35" s="554"/>
      <c r="EK35" s="554"/>
      <c r="EL35" s="554"/>
      <c r="EM35" s="554"/>
      <c r="EN35" s="554"/>
      <c r="EO35" s="554"/>
      <c r="EP35" s="554"/>
      <c r="EQ35" s="554"/>
      <c r="ER35" s="554"/>
      <c r="ES35" s="554"/>
      <c r="ET35" s="554"/>
      <c r="EU35" s="554"/>
      <c r="EV35" s="554"/>
      <c r="EW35" s="554"/>
      <c r="EX35" s="554"/>
      <c r="EY35" s="554"/>
      <c r="EZ35" s="554"/>
      <c r="FA35" s="554"/>
      <c r="FB35" s="554"/>
      <c r="FC35" s="554"/>
      <c r="FD35" s="554"/>
      <c r="FE35" s="554"/>
      <c r="FF35" s="554"/>
      <c r="FG35" s="554"/>
      <c r="FH35" s="554"/>
      <c r="FI35" s="554"/>
      <c r="FJ35" s="554"/>
      <c r="FK35" s="554"/>
      <c r="FL35" s="554"/>
      <c r="FM35" s="554"/>
      <c r="FN35" s="554"/>
      <c r="FO35" s="554"/>
      <c r="FP35" s="554"/>
      <c r="FQ35" s="554"/>
      <c r="FR35" s="554"/>
      <c r="FS35" s="554"/>
      <c r="FT35" s="554"/>
      <c r="FU35" s="554"/>
      <c r="FV35" s="554"/>
      <c r="FW35" s="554"/>
      <c r="FX35" s="554"/>
      <c r="FY35" s="554"/>
      <c r="FZ35" s="554"/>
      <c r="GA35" s="554"/>
      <c r="GB35" s="554"/>
      <c r="GC35" s="554"/>
      <c r="GD35" s="554"/>
      <c r="GE35" s="554"/>
      <c r="GF35" s="554"/>
      <c r="GG35" s="554"/>
      <c r="GH35" s="554"/>
      <c r="GI35" s="554"/>
      <c r="GJ35" s="554"/>
      <c r="GK35" s="554"/>
      <c r="GL35" s="554"/>
      <c r="GM35" s="554"/>
      <c r="GN35" s="554"/>
      <c r="GO35" s="554"/>
      <c r="GP35" s="554"/>
      <c r="GQ35" s="554"/>
      <c r="GR35" s="554"/>
      <c r="GS35" s="554"/>
      <c r="GT35" s="554"/>
      <c r="GU35" s="554"/>
      <c r="GV35" s="554"/>
      <c r="GW35" s="554"/>
      <c r="GX35" s="554"/>
      <c r="GY35" s="554"/>
      <c r="GZ35" s="554"/>
      <c r="HA35" s="554"/>
      <c r="HB35" s="554"/>
      <c r="HC35" s="554"/>
      <c r="HD35" s="554"/>
      <c r="HE35" s="554"/>
      <c r="HF35" s="554"/>
      <c r="HG35" s="554"/>
      <c r="HH35" s="554"/>
      <c r="HI35" s="554"/>
      <c r="HJ35" s="554"/>
      <c r="HK35" s="554"/>
      <c r="HL35" s="554"/>
      <c r="HM35" s="554"/>
      <c r="HN35" s="554"/>
      <c r="HO35" s="554"/>
      <c r="HP35" s="554"/>
      <c r="HQ35" s="554"/>
      <c r="HR35" s="554"/>
      <c r="HS35" s="554"/>
      <c r="HT35" s="554"/>
      <c r="HU35" s="554"/>
    </row>
    <row r="36" spans="1:229" s="558" customFormat="1" ht="50.25" customHeight="1">
      <c r="A36" s="523" t="s">
        <v>441</v>
      </c>
      <c r="B36" s="518" t="s">
        <v>420</v>
      </c>
      <c r="C36" s="565">
        <f>MIN(K19:IV19)</f>
        <v>0</v>
      </c>
      <c r="D36" s="564" t="str">
        <f>IF(C36=0,"Au moins un des CR comporte des produits GI réalisés N-2 = 0",IF(C36&lt;0,"Au moins un des CR comporte des produits GI réalisés N-2 &lt; 0 (Atypie)","OK"))</f>
        <v>Au moins un des CR comporte des produits GI réalisés N-2 = 0</v>
      </c>
      <c r="E36" s="521" t="s">
        <v>451</v>
      </c>
      <c r="F36" s="505"/>
      <c r="G36" s="501"/>
      <c r="H36" s="592" t="s">
        <v>415</v>
      </c>
      <c r="I36" s="545" t="s">
        <v>95</v>
      </c>
      <c r="J36" s="545"/>
      <c r="K36" s="553">
        <f>VLOOKUP("Groupe II : charges afférentes au personnel",Conso!$31:$44,$J$7,FALSE)</f>
        <v>0</v>
      </c>
      <c r="L36" s="557"/>
      <c r="M36" s="557"/>
      <c r="N36" s="557"/>
      <c r="O36" s="557"/>
      <c r="P36" s="557"/>
      <c r="Q36" s="557"/>
      <c r="R36" s="557"/>
      <c r="S36" s="557"/>
      <c r="T36" s="557"/>
      <c r="U36" s="557"/>
      <c r="V36" s="557"/>
      <c r="W36" s="557"/>
      <c r="X36" s="557"/>
      <c r="Y36" s="557"/>
      <c r="Z36" s="557"/>
      <c r="AA36" s="557"/>
      <c r="AB36" s="557"/>
      <c r="AC36" s="557"/>
      <c r="AD36" s="557"/>
      <c r="AE36" s="557"/>
      <c r="AF36" s="557"/>
      <c r="AG36" s="557"/>
      <c r="AH36" s="557"/>
      <c r="AI36" s="557"/>
      <c r="AJ36" s="557"/>
      <c r="AK36" s="557"/>
      <c r="AL36" s="557"/>
      <c r="AM36" s="557"/>
      <c r="AN36" s="557"/>
      <c r="AO36" s="557"/>
      <c r="AP36" s="557"/>
      <c r="AQ36" s="557"/>
      <c r="AR36" s="557"/>
      <c r="AS36" s="557"/>
      <c r="AT36" s="557"/>
      <c r="AU36" s="557"/>
      <c r="AV36" s="557"/>
      <c r="AW36" s="557"/>
      <c r="AX36" s="557"/>
      <c r="AY36" s="557"/>
      <c r="AZ36" s="557"/>
      <c r="BA36" s="557"/>
      <c r="BB36" s="557"/>
      <c r="BC36" s="557"/>
      <c r="BD36" s="557"/>
      <c r="BE36" s="557"/>
      <c r="BF36" s="557"/>
      <c r="BG36" s="557"/>
      <c r="BH36" s="557"/>
      <c r="BI36" s="557"/>
      <c r="BJ36" s="557"/>
      <c r="BK36" s="557"/>
      <c r="BL36" s="557"/>
      <c r="BM36" s="557"/>
      <c r="BN36" s="557"/>
      <c r="BO36" s="557"/>
      <c r="BP36" s="557"/>
      <c r="BQ36" s="557"/>
      <c r="BR36" s="557"/>
      <c r="BS36" s="557"/>
      <c r="BT36" s="557"/>
      <c r="BU36" s="557"/>
      <c r="BV36" s="557"/>
      <c r="BW36" s="557"/>
      <c r="BX36" s="557"/>
      <c r="BY36" s="557"/>
      <c r="BZ36" s="557"/>
      <c r="CA36" s="557"/>
      <c r="CB36" s="557"/>
      <c r="CC36" s="557"/>
      <c r="CD36" s="557"/>
      <c r="CE36" s="557"/>
      <c r="CF36" s="557"/>
      <c r="CG36" s="557"/>
      <c r="CH36" s="557"/>
      <c r="CI36" s="557"/>
      <c r="CJ36" s="557"/>
      <c r="CK36" s="557"/>
      <c r="CL36" s="557"/>
      <c r="CM36" s="557"/>
      <c r="CN36" s="557"/>
      <c r="CO36" s="557"/>
      <c r="CP36" s="557"/>
      <c r="CQ36" s="557"/>
      <c r="CR36" s="557"/>
      <c r="CS36" s="557"/>
      <c r="CT36" s="557"/>
      <c r="CU36" s="557"/>
      <c r="CV36" s="557"/>
      <c r="CW36" s="557"/>
      <c r="CX36" s="557"/>
      <c r="CY36" s="557"/>
      <c r="CZ36" s="557"/>
      <c r="DA36" s="557"/>
      <c r="DB36" s="557"/>
      <c r="DC36" s="557"/>
      <c r="DD36" s="557"/>
      <c r="DE36" s="557"/>
      <c r="DF36" s="557"/>
      <c r="DG36" s="557"/>
      <c r="DH36" s="557"/>
      <c r="DI36" s="557"/>
      <c r="DJ36" s="557"/>
      <c r="DK36" s="557"/>
      <c r="DL36" s="557"/>
      <c r="DM36" s="557"/>
      <c r="DN36" s="557"/>
      <c r="DO36" s="557"/>
      <c r="DP36" s="557"/>
      <c r="DQ36" s="557"/>
      <c r="DR36" s="557"/>
      <c r="DS36" s="557"/>
      <c r="DT36" s="557"/>
      <c r="DU36" s="557"/>
      <c r="DV36" s="557"/>
      <c r="DW36" s="557"/>
      <c r="DX36" s="557"/>
      <c r="DY36" s="557"/>
      <c r="DZ36" s="557"/>
      <c r="EA36" s="557"/>
      <c r="EB36" s="557"/>
      <c r="EC36" s="557"/>
      <c r="ED36" s="557"/>
      <c r="EE36" s="557"/>
      <c r="EF36" s="557"/>
      <c r="EG36" s="557"/>
      <c r="EH36" s="557"/>
      <c r="EI36" s="557"/>
      <c r="EJ36" s="557"/>
      <c r="EK36" s="557"/>
      <c r="EL36" s="557"/>
      <c r="EM36" s="557"/>
      <c r="EN36" s="557"/>
      <c r="EO36" s="557"/>
      <c r="EP36" s="557"/>
      <c r="EQ36" s="557"/>
      <c r="ER36" s="557"/>
      <c r="ES36" s="557"/>
      <c r="ET36" s="557"/>
      <c r="EU36" s="557"/>
      <c r="EV36" s="557"/>
      <c r="EW36" s="557"/>
      <c r="EX36" s="557"/>
      <c r="EY36" s="557"/>
      <c r="EZ36" s="557"/>
      <c r="FA36" s="557"/>
      <c r="FB36" s="557"/>
      <c r="FC36" s="557"/>
      <c r="FD36" s="557"/>
      <c r="FE36" s="557"/>
      <c r="FF36" s="557"/>
      <c r="FG36" s="557"/>
      <c r="FH36" s="557"/>
      <c r="FI36" s="557"/>
      <c r="FJ36" s="557"/>
      <c r="FK36" s="557"/>
      <c r="FL36" s="557"/>
      <c r="FM36" s="557"/>
      <c r="FN36" s="557"/>
      <c r="FO36" s="557"/>
      <c r="FP36" s="557"/>
      <c r="FQ36" s="557"/>
      <c r="FR36" s="557"/>
      <c r="FS36" s="557"/>
      <c r="FT36" s="557"/>
      <c r="FU36" s="557"/>
      <c r="FV36" s="557"/>
      <c r="FW36" s="557"/>
      <c r="FX36" s="557"/>
      <c r="FY36" s="557"/>
      <c r="FZ36" s="557"/>
      <c r="GA36" s="557"/>
      <c r="GB36" s="557"/>
      <c r="GC36" s="557"/>
      <c r="GD36" s="557"/>
      <c r="GE36" s="557"/>
      <c r="GF36" s="557"/>
      <c r="GG36" s="557"/>
      <c r="GH36" s="557"/>
      <c r="GI36" s="557"/>
      <c r="GJ36" s="557"/>
      <c r="GK36" s="557"/>
      <c r="GL36" s="557"/>
      <c r="GM36" s="557"/>
      <c r="GN36" s="557"/>
      <c r="GO36" s="557"/>
      <c r="GP36" s="557"/>
      <c r="GQ36" s="557"/>
      <c r="GR36" s="557"/>
      <c r="GS36" s="557"/>
      <c r="GT36" s="557"/>
      <c r="GU36" s="557"/>
      <c r="GV36" s="557"/>
      <c r="GW36" s="557"/>
      <c r="GX36" s="557"/>
      <c r="GY36" s="557"/>
      <c r="GZ36" s="557"/>
      <c r="HA36" s="557"/>
      <c r="HB36" s="557"/>
      <c r="HC36" s="557"/>
      <c r="HD36" s="557"/>
      <c r="HE36" s="557"/>
      <c r="HF36" s="557"/>
      <c r="HG36" s="557"/>
      <c r="HH36" s="557"/>
      <c r="HI36" s="557"/>
      <c r="HJ36" s="557"/>
      <c r="HK36" s="557"/>
      <c r="HL36" s="557"/>
      <c r="HM36" s="557"/>
      <c r="HN36" s="557"/>
      <c r="HO36" s="557"/>
      <c r="HP36" s="557"/>
      <c r="HQ36" s="557"/>
      <c r="HR36" s="557"/>
      <c r="HS36" s="557"/>
      <c r="HT36" s="557"/>
      <c r="HU36" s="557"/>
    </row>
    <row r="37" spans="1:229" s="555" customFormat="1" ht="52.5">
      <c r="A37" s="523" t="s">
        <v>442</v>
      </c>
      <c r="B37" s="518" t="s">
        <v>420</v>
      </c>
      <c r="C37" s="563">
        <f>MIN(K37:IV37)</f>
        <v>0</v>
      </c>
      <c r="D37" s="564" t="str">
        <f>IF(C37=0,"Au moins un des CR comporte des charges GII prévues N = 0",IF(C37&lt;0,"Au moins un des CR comporte des charges GII prévues N &lt; 0 (Atypie)","OK"))</f>
        <v>Au moins un des CR comporte des charges GII prévues N = 0</v>
      </c>
      <c r="E37" s="521" t="s">
        <v>390</v>
      </c>
      <c r="F37" s="505"/>
      <c r="G37" s="501"/>
      <c r="H37" s="617" t="s">
        <v>416</v>
      </c>
      <c r="I37" s="545" t="s">
        <v>95</v>
      </c>
      <c r="J37" s="545"/>
      <c r="K37" s="553">
        <f>VLOOKUP("Groupe II : charges afférentes au personnel",Conso!$1:$22,$J$7,FALSE)</f>
        <v>0</v>
      </c>
      <c r="L37" s="554"/>
      <c r="M37" s="554"/>
      <c r="N37" s="554"/>
      <c r="O37" s="554"/>
      <c r="P37" s="554"/>
      <c r="Q37" s="554"/>
      <c r="R37" s="554"/>
      <c r="S37" s="554"/>
      <c r="T37" s="554"/>
      <c r="U37" s="554"/>
      <c r="V37" s="554"/>
      <c r="W37" s="554"/>
      <c r="X37" s="554"/>
      <c r="Y37" s="554"/>
      <c r="Z37" s="554"/>
      <c r="AA37" s="554"/>
      <c r="AB37" s="554"/>
      <c r="AC37" s="554"/>
      <c r="AD37" s="554"/>
      <c r="AE37" s="554"/>
      <c r="AF37" s="554"/>
      <c r="AG37" s="554"/>
      <c r="AH37" s="554"/>
      <c r="AI37" s="554"/>
      <c r="AJ37" s="554"/>
      <c r="AK37" s="554"/>
      <c r="AL37" s="554"/>
      <c r="AM37" s="554"/>
      <c r="AN37" s="554"/>
      <c r="AO37" s="554"/>
      <c r="AP37" s="554"/>
      <c r="AQ37" s="554"/>
      <c r="AR37" s="554"/>
      <c r="AS37" s="554"/>
      <c r="AT37" s="554"/>
      <c r="AU37" s="554"/>
      <c r="AV37" s="554"/>
      <c r="AW37" s="554"/>
      <c r="AX37" s="554"/>
      <c r="AY37" s="554"/>
      <c r="AZ37" s="554"/>
      <c r="BA37" s="554"/>
      <c r="BB37" s="554"/>
      <c r="BC37" s="554"/>
      <c r="BD37" s="554"/>
      <c r="BE37" s="554"/>
      <c r="BF37" s="554"/>
      <c r="BG37" s="554"/>
      <c r="BH37" s="554"/>
      <c r="BI37" s="554"/>
      <c r="BJ37" s="554"/>
      <c r="BK37" s="554"/>
      <c r="BL37" s="554"/>
      <c r="BM37" s="554"/>
      <c r="BN37" s="554"/>
      <c r="BO37" s="554"/>
      <c r="BP37" s="554"/>
      <c r="BQ37" s="554"/>
      <c r="BR37" s="554"/>
      <c r="BS37" s="554"/>
      <c r="BT37" s="554"/>
      <c r="BU37" s="554"/>
      <c r="BV37" s="554"/>
      <c r="BW37" s="554"/>
      <c r="BX37" s="554"/>
      <c r="BY37" s="554"/>
      <c r="BZ37" s="554"/>
      <c r="CA37" s="554"/>
      <c r="CB37" s="554"/>
      <c r="CC37" s="554"/>
      <c r="CD37" s="554"/>
      <c r="CE37" s="554"/>
      <c r="CF37" s="554"/>
      <c r="CG37" s="554"/>
      <c r="CH37" s="554"/>
      <c r="CI37" s="554"/>
      <c r="CJ37" s="554"/>
      <c r="CK37" s="554"/>
      <c r="CL37" s="554"/>
      <c r="CM37" s="554"/>
      <c r="CN37" s="554"/>
      <c r="CO37" s="554"/>
      <c r="CP37" s="554"/>
      <c r="CQ37" s="554"/>
      <c r="CR37" s="554"/>
      <c r="CS37" s="554"/>
      <c r="CT37" s="554"/>
      <c r="CU37" s="554"/>
      <c r="CV37" s="554"/>
      <c r="CW37" s="554"/>
      <c r="CX37" s="554"/>
      <c r="CY37" s="554"/>
      <c r="CZ37" s="554"/>
      <c r="DA37" s="554"/>
      <c r="DB37" s="554"/>
      <c r="DC37" s="554"/>
      <c r="DD37" s="554"/>
      <c r="DE37" s="554"/>
      <c r="DF37" s="554"/>
      <c r="DG37" s="554"/>
      <c r="DH37" s="554"/>
      <c r="DI37" s="554"/>
      <c r="DJ37" s="554"/>
      <c r="DK37" s="554"/>
      <c r="DL37" s="554"/>
      <c r="DM37" s="554"/>
      <c r="DN37" s="554"/>
      <c r="DO37" s="554"/>
      <c r="DP37" s="554"/>
      <c r="DQ37" s="554"/>
      <c r="DR37" s="554"/>
      <c r="DS37" s="554"/>
      <c r="DT37" s="554"/>
      <c r="DU37" s="554"/>
      <c r="DV37" s="554"/>
      <c r="DW37" s="554"/>
      <c r="DX37" s="554"/>
      <c r="DY37" s="554"/>
      <c r="DZ37" s="554"/>
      <c r="EA37" s="554"/>
      <c r="EB37" s="554"/>
      <c r="EC37" s="554"/>
      <c r="ED37" s="554"/>
      <c r="EE37" s="554"/>
      <c r="EF37" s="554"/>
      <c r="EG37" s="554"/>
      <c r="EH37" s="554"/>
      <c r="EI37" s="554"/>
      <c r="EJ37" s="554"/>
      <c r="EK37" s="554"/>
      <c r="EL37" s="554"/>
      <c r="EM37" s="554"/>
      <c r="EN37" s="554"/>
      <c r="EO37" s="554"/>
      <c r="EP37" s="554"/>
      <c r="EQ37" s="554"/>
      <c r="ER37" s="554"/>
      <c r="ES37" s="554"/>
      <c r="ET37" s="554"/>
      <c r="EU37" s="554"/>
      <c r="EV37" s="554"/>
      <c r="EW37" s="554"/>
      <c r="EX37" s="554"/>
      <c r="EY37" s="554"/>
      <c r="EZ37" s="554"/>
      <c r="FA37" s="554"/>
      <c r="FB37" s="554"/>
      <c r="FC37" s="554"/>
      <c r="FD37" s="554"/>
      <c r="FE37" s="554"/>
      <c r="FF37" s="554"/>
      <c r="FG37" s="554"/>
      <c r="FH37" s="554"/>
      <c r="FI37" s="554"/>
      <c r="FJ37" s="554"/>
      <c r="FK37" s="554"/>
      <c r="FL37" s="554"/>
      <c r="FM37" s="554"/>
      <c r="FN37" s="554"/>
      <c r="FO37" s="554"/>
      <c r="FP37" s="554"/>
      <c r="FQ37" s="554"/>
      <c r="FR37" s="554"/>
      <c r="FS37" s="554"/>
      <c r="FT37" s="554"/>
      <c r="FU37" s="554"/>
      <c r="FV37" s="554"/>
      <c r="FW37" s="554"/>
      <c r="FX37" s="554"/>
      <c r="FY37" s="554"/>
      <c r="FZ37" s="554"/>
      <c r="GA37" s="554"/>
      <c r="GB37" s="554"/>
      <c r="GC37" s="554"/>
      <c r="GD37" s="554"/>
      <c r="GE37" s="554"/>
      <c r="GF37" s="554"/>
      <c r="GG37" s="554"/>
      <c r="GH37" s="554"/>
      <c r="GI37" s="554"/>
      <c r="GJ37" s="554"/>
      <c r="GK37" s="554"/>
      <c r="GL37" s="554"/>
      <c r="GM37" s="554"/>
      <c r="GN37" s="554"/>
      <c r="GO37" s="554"/>
      <c r="GP37" s="554"/>
      <c r="GQ37" s="554"/>
      <c r="GR37" s="554"/>
      <c r="GS37" s="554"/>
      <c r="GT37" s="554"/>
      <c r="GU37" s="554"/>
      <c r="GV37" s="554"/>
      <c r="GW37" s="554"/>
      <c r="GX37" s="554"/>
      <c r="GY37" s="554"/>
      <c r="GZ37" s="554"/>
      <c r="HA37" s="554"/>
      <c r="HB37" s="554"/>
      <c r="HC37" s="554"/>
      <c r="HD37" s="554"/>
      <c r="HE37" s="554"/>
      <c r="HF37" s="554"/>
      <c r="HG37" s="554"/>
      <c r="HH37" s="554"/>
      <c r="HI37" s="554"/>
      <c r="HJ37" s="554"/>
      <c r="HK37" s="554"/>
      <c r="HL37" s="554"/>
      <c r="HM37" s="554"/>
      <c r="HN37" s="554"/>
      <c r="HO37" s="554"/>
      <c r="HP37" s="554"/>
      <c r="HQ37" s="554"/>
      <c r="HR37" s="554"/>
      <c r="HS37" s="554"/>
      <c r="HT37" s="554"/>
      <c r="HU37" s="554"/>
    </row>
    <row r="38" spans="1:229" s="551" customFormat="1" ht="52.5">
      <c r="A38" s="523" t="s">
        <v>395</v>
      </c>
      <c r="B38" s="518" t="s">
        <v>420</v>
      </c>
      <c r="C38" s="563">
        <f>MIN(K36:IV36)</f>
        <v>0</v>
      </c>
      <c r="D38" s="564" t="str">
        <f>IF(C38=0,"Au moins un des CR comporte des charges GII réalisées N-1 = 0",IF(C38&lt;0,"Au moins un des CR comporte des charges GII réalisées N-1 &lt; 0 (Atypie)","OK"))</f>
        <v>Au moins un des CR comporte des charges GII réalisées N-1 = 0</v>
      </c>
      <c r="E38" s="521" t="s">
        <v>390</v>
      </c>
      <c r="F38" s="505"/>
      <c r="G38" s="501"/>
      <c r="H38" s="618"/>
      <c r="I38" s="545" t="s">
        <v>405</v>
      </c>
      <c r="J38" s="545"/>
      <c r="K38" s="549">
        <f>_xlfn.IFERROR((K37-K36)/K36,"")</f>
      </c>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550"/>
      <c r="AS38" s="550"/>
      <c r="AT38" s="550"/>
      <c r="AU38" s="550"/>
      <c r="AV38" s="550"/>
      <c r="AW38" s="550"/>
      <c r="AX38" s="550"/>
      <c r="AY38" s="550"/>
      <c r="AZ38" s="550"/>
      <c r="BA38" s="550"/>
      <c r="BB38" s="550"/>
      <c r="BC38" s="550"/>
      <c r="BD38" s="550"/>
      <c r="BE38" s="550"/>
      <c r="BF38" s="550"/>
      <c r="BG38" s="550"/>
      <c r="BH38" s="550"/>
      <c r="BI38" s="550"/>
      <c r="BJ38" s="550"/>
      <c r="BK38" s="550"/>
      <c r="BL38" s="550"/>
      <c r="BM38" s="550"/>
      <c r="BN38" s="550"/>
      <c r="BO38" s="550"/>
      <c r="BP38" s="550"/>
      <c r="BQ38" s="550"/>
      <c r="BR38" s="550"/>
      <c r="BS38" s="550"/>
      <c r="BT38" s="550"/>
      <c r="BU38" s="550"/>
      <c r="BV38" s="550"/>
      <c r="BW38" s="550"/>
      <c r="BX38" s="550"/>
      <c r="BY38" s="550"/>
      <c r="BZ38" s="550"/>
      <c r="CA38" s="550"/>
      <c r="CB38" s="550"/>
      <c r="CC38" s="550"/>
      <c r="CD38" s="550"/>
      <c r="CE38" s="550"/>
      <c r="CF38" s="550"/>
      <c r="CG38" s="550"/>
      <c r="CH38" s="550"/>
      <c r="CI38" s="550"/>
      <c r="CJ38" s="550"/>
      <c r="CK38" s="550"/>
      <c r="CL38" s="550"/>
      <c r="CM38" s="550"/>
      <c r="CN38" s="550"/>
      <c r="CO38" s="550"/>
      <c r="CP38" s="550"/>
      <c r="CQ38" s="550"/>
      <c r="CR38" s="550"/>
      <c r="CS38" s="550"/>
      <c r="CT38" s="550"/>
      <c r="CU38" s="550"/>
      <c r="CV38" s="550"/>
      <c r="CW38" s="550"/>
      <c r="CX38" s="550"/>
      <c r="CY38" s="550"/>
      <c r="CZ38" s="550"/>
      <c r="DA38" s="550"/>
      <c r="DB38" s="550"/>
      <c r="DC38" s="550"/>
      <c r="DD38" s="550"/>
      <c r="DE38" s="550"/>
      <c r="DF38" s="550"/>
      <c r="DG38" s="550"/>
      <c r="DH38" s="550"/>
      <c r="DI38" s="550"/>
      <c r="DJ38" s="550"/>
      <c r="DK38" s="550"/>
      <c r="DL38" s="550"/>
      <c r="DM38" s="550"/>
      <c r="DN38" s="550"/>
      <c r="DO38" s="550"/>
      <c r="DP38" s="550"/>
      <c r="DQ38" s="550"/>
      <c r="DR38" s="550"/>
      <c r="DS38" s="550"/>
      <c r="DT38" s="550"/>
      <c r="DU38" s="550"/>
      <c r="DV38" s="550"/>
      <c r="DW38" s="550"/>
      <c r="DX38" s="550"/>
      <c r="DY38" s="550"/>
      <c r="DZ38" s="550"/>
      <c r="EA38" s="550"/>
      <c r="EB38" s="550"/>
      <c r="EC38" s="550"/>
      <c r="ED38" s="550"/>
      <c r="EE38" s="550"/>
      <c r="EF38" s="550"/>
      <c r="EG38" s="550"/>
      <c r="EH38" s="550"/>
      <c r="EI38" s="550"/>
      <c r="EJ38" s="550"/>
      <c r="EK38" s="550"/>
      <c r="EL38" s="550"/>
      <c r="EM38" s="550"/>
      <c r="EN38" s="550"/>
      <c r="EO38" s="550"/>
      <c r="EP38" s="550"/>
      <c r="EQ38" s="550"/>
      <c r="ER38" s="550"/>
      <c r="ES38" s="550"/>
      <c r="ET38" s="550"/>
      <c r="EU38" s="550"/>
      <c r="EV38" s="550"/>
      <c r="EW38" s="550"/>
      <c r="EX38" s="550"/>
      <c r="EY38" s="550"/>
      <c r="EZ38" s="550"/>
      <c r="FA38" s="550"/>
      <c r="FB38" s="550"/>
      <c r="FC38" s="550"/>
      <c r="FD38" s="550"/>
      <c r="FE38" s="550"/>
      <c r="FF38" s="550"/>
      <c r="FG38" s="550"/>
      <c r="FH38" s="550"/>
      <c r="FI38" s="550"/>
      <c r="FJ38" s="550"/>
      <c r="FK38" s="550"/>
      <c r="FL38" s="550"/>
      <c r="FM38" s="550"/>
      <c r="FN38" s="550"/>
      <c r="FO38" s="550"/>
      <c r="FP38" s="550"/>
      <c r="FQ38" s="550"/>
      <c r="FR38" s="550"/>
      <c r="FS38" s="550"/>
      <c r="FT38" s="550"/>
      <c r="FU38" s="550"/>
      <c r="FV38" s="550"/>
      <c r="FW38" s="550"/>
      <c r="FX38" s="550"/>
      <c r="FY38" s="550"/>
      <c r="FZ38" s="550"/>
      <c r="GA38" s="550"/>
      <c r="GB38" s="550"/>
      <c r="GC38" s="550"/>
      <c r="GD38" s="550"/>
      <c r="GE38" s="550"/>
      <c r="GF38" s="550"/>
      <c r="GG38" s="550"/>
      <c r="GH38" s="550"/>
      <c r="GI38" s="550"/>
      <c r="GJ38" s="550"/>
      <c r="GK38" s="550"/>
      <c r="GL38" s="550"/>
      <c r="GM38" s="550"/>
      <c r="GN38" s="550"/>
      <c r="GO38" s="550"/>
      <c r="GP38" s="550"/>
      <c r="GQ38" s="550"/>
      <c r="GR38" s="550"/>
      <c r="GS38" s="550"/>
      <c r="GT38" s="550"/>
      <c r="GU38" s="550"/>
      <c r="GV38" s="550"/>
      <c r="GW38" s="550"/>
      <c r="GX38" s="550"/>
      <c r="GY38" s="550"/>
      <c r="GZ38" s="550"/>
      <c r="HA38" s="550"/>
      <c r="HB38" s="550"/>
      <c r="HC38" s="550"/>
      <c r="HD38" s="550"/>
      <c r="HE38" s="550"/>
      <c r="HF38" s="550"/>
      <c r="HG38" s="550"/>
      <c r="HH38" s="550"/>
      <c r="HI38" s="550"/>
      <c r="HJ38" s="550"/>
      <c r="HK38" s="550"/>
      <c r="HL38" s="550"/>
      <c r="HM38" s="550"/>
      <c r="HN38" s="550"/>
      <c r="HO38" s="550"/>
      <c r="HP38" s="550"/>
      <c r="HQ38" s="550"/>
      <c r="HR38" s="550"/>
      <c r="HS38" s="550"/>
      <c r="HT38" s="550"/>
      <c r="HU38" s="550"/>
    </row>
    <row r="39" spans="1:229" s="555" customFormat="1" ht="52.5">
      <c r="A39" s="523" t="s">
        <v>443</v>
      </c>
      <c r="B39" s="518" t="s">
        <v>420</v>
      </c>
      <c r="C39" s="563">
        <f>MIN(K35:IV35)</f>
        <v>0</v>
      </c>
      <c r="D39" s="564" t="str">
        <f>IF(C39=0,"Au moins un des CR comporte des charges GII réalisées N-2 = 0",IF(C39&lt;0,"Au moins un des CR comporte des charges GII réalisées N-2 &lt; 0 (Atypie)","OK"))</f>
        <v>Au moins un des CR comporte des charges GII réalisées N-2 = 0</v>
      </c>
      <c r="E39" s="521" t="s">
        <v>451</v>
      </c>
      <c r="F39" s="505"/>
      <c r="G39" s="501"/>
      <c r="H39" s="593" t="s">
        <v>417</v>
      </c>
      <c r="I39" s="545" t="s">
        <v>95</v>
      </c>
      <c r="J39" s="545"/>
      <c r="K39" s="553">
        <f>VLOOKUP("Groupe III : charges afférentes à la structure",Conso!$61:$74,$J$7,FALSE)</f>
        <v>0</v>
      </c>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554"/>
      <c r="AV39" s="554"/>
      <c r="AW39" s="554"/>
      <c r="AX39" s="554"/>
      <c r="AY39" s="554"/>
      <c r="AZ39" s="554"/>
      <c r="BA39" s="554"/>
      <c r="BB39" s="554"/>
      <c r="BC39" s="554"/>
      <c r="BD39" s="554"/>
      <c r="BE39" s="554"/>
      <c r="BF39" s="554"/>
      <c r="BG39" s="554"/>
      <c r="BH39" s="554"/>
      <c r="BI39" s="554"/>
      <c r="BJ39" s="554"/>
      <c r="BK39" s="554"/>
      <c r="BL39" s="554"/>
      <c r="BM39" s="554"/>
      <c r="BN39" s="554"/>
      <c r="BO39" s="554"/>
      <c r="BP39" s="554"/>
      <c r="BQ39" s="554"/>
      <c r="BR39" s="554"/>
      <c r="BS39" s="554"/>
      <c r="BT39" s="554"/>
      <c r="BU39" s="554"/>
      <c r="BV39" s="554"/>
      <c r="BW39" s="554"/>
      <c r="BX39" s="554"/>
      <c r="BY39" s="554"/>
      <c r="BZ39" s="554"/>
      <c r="CA39" s="554"/>
      <c r="CB39" s="554"/>
      <c r="CC39" s="554"/>
      <c r="CD39" s="554"/>
      <c r="CE39" s="554"/>
      <c r="CF39" s="554"/>
      <c r="CG39" s="554"/>
      <c r="CH39" s="554"/>
      <c r="CI39" s="554"/>
      <c r="CJ39" s="554"/>
      <c r="CK39" s="554"/>
      <c r="CL39" s="554"/>
      <c r="CM39" s="554"/>
      <c r="CN39" s="554"/>
      <c r="CO39" s="554"/>
      <c r="CP39" s="554"/>
      <c r="CQ39" s="554"/>
      <c r="CR39" s="554"/>
      <c r="CS39" s="554"/>
      <c r="CT39" s="554"/>
      <c r="CU39" s="554"/>
      <c r="CV39" s="554"/>
      <c r="CW39" s="554"/>
      <c r="CX39" s="554"/>
      <c r="CY39" s="554"/>
      <c r="CZ39" s="554"/>
      <c r="DA39" s="554"/>
      <c r="DB39" s="554"/>
      <c r="DC39" s="554"/>
      <c r="DD39" s="554"/>
      <c r="DE39" s="554"/>
      <c r="DF39" s="554"/>
      <c r="DG39" s="554"/>
      <c r="DH39" s="554"/>
      <c r="DI39" s="554"/>
      <c r="DJ39" s="554"/>
      <c r="DK39" s="554"/>
      <c r="DL39" s="554"/>
      <c r="DM39" s="554"/>
      <c r="DN39" s="554"/>
      <c r="DO39" s="554"/>
      <c r="DP39" s="554"/>
      <c r="DQ39" s="554"/>
      <c r="DR39" s="554"/>
      <c r="DS39" s="554"/>
      <c r="DT39" s="554"/>
      <c r="DU39" s="554"/>
      <c r="DV39" s="554"/>
      <c r="DW39" s="554"/>
      <c r="DX39" s="554"/>
      <c r="DY39" s="554"/>
      <c r="DZ39" s="554"/>
      <c r="EA39" s="554"/>
      <c r="EB39" s="554"/>
      <c r="EC39" s="554"/>
      <c r="ED39" s="554"/>
      <c r="EE39" s="554"/>
      <c r="EF39" s="554"/>
      <c r="EG39" s="554"/>
      <c r="EH39" s="554"/>
      <c r="EI39" s="554"/>
      <c r="EJ39" s="554"/>
      <c r="EK39" s="554"/>
      <c r="EL39" s="554"/>
      <c r="EM39" s="554"/>
      <c r="EN39" s="554"/>
      <c r="EO39" s="554"/>
      <c r="EP39" s="554"/>
      <c r="EQ39" s="554"/>
      <c r="ER39" s="554"/>
      <c r="ES39" s="554"/>
      <c r="ET39" s="554"/>
      <c r="EU39" s="554"/>
      <c r="EV39" s="554"/>
      <c r="EW39" s="554"/>
      <c r="EX39" s="554"/>
      <c r="EY39" s="554"/>
      <c r="EZ39" s="554"/>
      <c r="FA39" s="554"/>
      <c r="FB39" s="554"/>
      <c r="FC39" s="554"/>
      <c r="FD39" s="554"/>
      <c r="FE39" s="554"/>
      <c r="FF39" s="554"/>
      <c r="FG39" s="554"/>
      <c r="FH39" s="554"/>
      <c r="FI39" s="554"/>
      <c r="FJ39" s="554"/>
      <c r="FK39" s="554"/>
      <c r="FL39" s="554"/>
      <c r="FM39" s="554"/>
      <c r="FN39" s="554"/>
      <c r="FO39" s="554"/>
      <c r="FP39" s="554"/>
      <c r="FQ39" s="554"/>
      <c r="FR39" s="554"/>
      <c r="FS39" s="554"/>
      <c r="FT39" s="554"/>
      <c r="FU39" s="554"/>
      <c r="FV39" s="554"/>
      <c r="FW39" s="554"/>
      <c r="FX39" s="554"/>
      <c r="FY39" s="554"/>
      <c r="FZ39" s="554"/>
      <c r="GA39" s="554"/>
      <c r="GB39" s="554"/>
      <c r="GC39" s="554"/>
      <c r="GD39" s="554"/>
      <c r="GE39" s="554"/>
      <c r="GF39" s="554"/>
      <c r="GG39" s="554"/>
      <c r="GH39" s="554"/>
      <c r="GI39" s="554"/>
      <c r="GJ39" s="554"/>
      <c r="GK39" s="554"/>
      <c r="GL39" s="554"/>
      <c r="GM39" s="554"/>
      <c r="GN39" s="554"/>
      <c r="GO39" s="554"/>
      <c r="GP39" s="554"/>
      <c r="GQ39" s="554"/>
      <c r="GR39" s="554"/>
      <c r="GS39" s="554"/>
      <c r="GT39" s="554"/>
      <c r="GU39" s="554"/>
      <c r="GV39" s="554"/>
      <c r="GW39" s="554"/>
      <c r="GX39" s="554"/>
      <c r="GY39" s="554"/>
      <c r="GZ39" s="554"/>
      <c r="HA39" s="554"/>
      <c r="HB39" s="554"/>
      <c r="HC39" s="554"/>
      <c r="HD39" s="554"/>
      <c r="HE39" s="554"/>
      <c r="HF39" s="554"/>
      <c r="HG39" s="554"/>
      <c r="HH39" s="554"/>
      <c r="HI39" s="554"/>
      <c r="HJ39" s="554"/>
      <c r="HK39" s="554"/>
      <c r="HL39" s="554"/>
      <c r="HM39" s="554"/>
      <c r="HN39" s="554"/>
      <c r="HO39" s="554"/>
      <c r="HP39" s="554"/>
      <c r="HQ39" s="554"/>
      <c r="HR39" s="554"/>
      <c r="HS39" s="554"/>
      <c r="HT39" s="554"/>
      <c r="HU39" s="554"/>
    </row>
    <row r="40" spans="1:229" s="558" customFormat="1" ht="52.5">
      <c r="A40" s="523" t="s">
        <v>444</v>
      </c>
      <c r="B40" s="518" t="s">
        <v>420</v>
      </c>
      <c r="C40" s="568">
        <f>IF(ABS(MIN(K14:IV14))=ABS(MAX(K14:IV14)),MAX(K14:IV14),IF(ABS(MIN(K14:IV14))&gt;ABS(MAX(K14:IV14)),MIN(K14:IV14),MAX(K14:IV14)))</f>
        <v>0</v>
      </c>
      <c r="D40" s="564" t="str">
        <f aca="true" t="shared" si="1" ref="D40:D45">IF(OR(C40&lt;-0.1,C40&gt;0.1)=TRUE,"Au moins un des CR présente un écart de plus de 10% entre les prévisions et les réalisations","OK")</f>
        <v>OK</v>
      </c>
      <c r="E40" s="569" t="s">
        <v>396</v>
      </c>
      <c r="F40" s="505"/>
      <c r="G40" s="501"/>
      <c r="H40" s="593" t="s">
        <v>418</v>
      </c>
      <c r="I40" s="545" t="s">
        <v>95</v>
      </c>
      <c r="J40" s="545"/>
      <c r="K40" s="553">
        <f>VLOOKUP("Groupe III : charges afférentes à la structure",Conso!$31:$44,$J$7,FALSE)</f>
        <v>0</v>
      </c>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557"/>
      <c r="AV40" s="557"/>
      <c r="AW40" s="557"/>
      <c r="AX40" s="557"/>
      <c r="AY40" s="557"/>
      <c r="AZ40" s="557"/>
      <c r="BA40" s="557"/>
      <c r="BB40" s="557"/>
      <c r="BC40" s="557"/>
      <c r="BD40" s="557"/>
      <c r="BE40" s="557"/>
      <c r="BF40" s="557"/>
      <c r="BG40" s="557"/>
      <c r="BH40" s="557"/>
      <c r="BI40" s="557"/>
      <c r="BJ40" s="557"/>
      <c r="BK40" s="557"/>
      <c r="BL40" s="557"/>
      <c r="BM40" s="557"/>
      <c r="BN40" s="557"/>
      <c r="BO40" s="557"/>
      <c r="BP40" s="557"/>
      <c r="BQ40" s="557"/>
      <c r="BR40" s="557"/>
      <c r="BS40" s="557"/>
      <c r="BT40" s="557"/>
      <c r="BU40" s="557"/>
      <c r="BV40" s="557"/>
      <c r="BW40" s="557"/>
      <c r="BX40" s="557"/>
      <c r="BY40" s="557"/>
      <c r="BZ40" s="557"/>
      <c r="CA40" s="557"/>
      <c r="CB40" s="557"/>
      <c r="CC40" s="557"/>
      <c r="CD40" s="557"/>
      <c r="CE40" s="557"/>
      <c r="CF40" s="557"/>
      <c r="CG40" s="557"/>
      <c r="CH40" s="557"/>
      <c r="CI40" s="557"/>
      <c r="CJ40" s="557"/>
      <c r="CK40" s="557"/>
      <c r="CL40" s="557"/>
      <c r="CM40" s="557"/>
      <c r="CN40" s="557"/>
      <c r="CO40" s="557"/>
      <c r="CP40" s="557"/>
      <c r="CQ40" s="557"/>
      <c r="CR40" s="557"/>
      <c r="CS40" s="557"/>
      <c r="CT40" s="557"/>
      <c r="CU40" s="557"/>
      <c r="CV40" s="557"/>
      <c r="CW40" s="557"/>
      <c r="CX40" s="557"/>
      <c r="CY40" s="557"/>
      <c r="CZ40" s="557"/>
      <c r="DA40" s="557"/>
      <c r="DB40" s="557"/>
      <c r="DC40" s="557"/>
      <c r="DD40" s="557"/>
      <c r="DE40" s="557"/>
      <c r="DF40" s="557"/>
      <c r="DG40" s="557"/>
      <c r="DH40" s="557"/>
      <c r="DI40" s="557"/>
      <c r="DJ40" s="557"/>
      <c r="DK40" s="557"/>
      <c r="DL40" s="557"/>
      <c r="DM40" s="557"/>
      <c r="DN40" s="557"/>
      <c r="DO40" s="557"/>
      <c r="DP40" s="557"/>
      <c r="DQ40" s="557"/>
      <c r="DR40" s="557"/>
      <c r="DS40" s="557"/>
      <c r="DT40" s="557"/>
      <c r="DU40" s="557"/>
      <c r="DV40" s="557"/>
      <c r="DW40" s="557"/>
      <c r="DX40" s="557"/>
      <c r="DY40" s="557"/>
      <c r="DZ40" s="557"/>
      <c r="EA40" s="557"/>
      <c r="EB40" s="557"/>
      <c r="EC40" s="557"/>
      <c r="ED40" s="557"/>
      <c r="EE40" s="557"/>
      <c r="EF40" s="557"/>
      <c r="EG40" s="557"/>
      <c r="EH40" s="557"/>
      <c r="EI40" s="557"/>
      <c r="EJ40" s="557"/>
      <c r="EK40" s="557"/>
      <c r="EL40" s="557"/>
      <c r="EM40" s="557"/>
      <c r="EN40" s="557"/>
      <c r="EO40" s="557"/>
      <c r="EP40" s="557"/>
      <c r="EQ40" s="557"/>
      <c r="ER40" s="557"/>
      <c r="ES40" s="557"/>
      <c r="ET40" s="557"/>
      <c r="EU40" s="557"/>
      <c r="EV40" s="557"/>
      <c r="EW40" s="557"/>
      <c r="EX40" s="557"/>
      <c r="EY40" s="557"/>
      <c r="EZ40" s="557"/>
      <c r="FA40" s="557"/>
      <c r="FB40" s="557"/>
      <c r="FC40" s="557"/>
      <c r="FD40" s="557"/>
      <c r="FE40" s="557"/>
      <c r="FF40" s="557"/>
      <c r="FG40" s="557"/>
      <c r="FH40" s="557"/>
      <c r="FI40" s="557"/>
      <c r="FJ40" s="557"/>
      <c r="FK40" s="557"/>
      <c r="FL40" s="557"/>
      <c r="FM40" s="557"/>
      <c r="FN40" s="557"/>
      <c r="FO40" s="557"/>
      <c r="FP40" s="557"/>
      <c r="FQ40" s="557"/>
      <c r="FR40" s="557"/>
      <c r="FS40" s="557"/>
      <c r="FT40" s="557"/>
      <c r="FU40" s="557"/>
      <c r="FV40" s="557"/>
      <c r="FW40" s="557"/>
      <c r="FX40" s="557"/>
      <c r="FY40" s="557"/>
      <c r="FZ40" s="557"/>
      <c r="GA40" s="557"/>
      <c r="GB40" s="557"/>
      <c r="GC40" s="557"/>
      <c r="GD40" s="557"/>
      <c r="GE40" s="557"/>
      <c r="GF40" s="557"/>
      <c r="GG40" s="557"/>
      <c r="GH40" s="557"/>
      <c r="GI40" s="557"/>
      <c r="GJ40" s="557"/>
      <c r="GK40" s="557"/>
      <c r="GL40" s="557"/>
      <c r="GM40" s="557"/>
      <c r="GN40" s="557"/>
      <c r="GO40" s="557"/>
      <c r="GP40" s="557"/>
      <c r="GQ40" s="557"/>
      <c r="GR40" s="557"/>
      <c r="GS40" s="557"/>
      <c r="GT40" s="557"/>
      <c r="GU40" s="557"/>
      <c r="GV40" s="557"/>
      <c r="GW40" s="557"/>
      <c r="GX40" s="557"/>
      <c r="GY40" s="557"/>
      <c r="GZ40" s="557"/>
      <c r="HA40" s="557"/>
      <c r="HB40" s="557"/>
      <c r="HC40" s="557"/>
      <c r="HD40" s="557"/>
      <c r="HE40" s="557"/>
      <c r="HF40" s="557"/>
      <c r="HG40" s="557"/>
      <c r="HH40" s="557"/>
      <c r="HI40" s="557"/>
      <c r="HJ40" s="557"/>
      <c r="HK40" s="557"/>
      <c r="HL40" s="557"/>
      <c r="HM40" s="557"/>
      <c r="HN40" s="557"/>
      <c r="HO40" s="557"/>
      <c r="HP40" s="557"/>
      <c r="HQ40" s="557"/>
      <c r="HR40" s="557"/>
      <c r="HS40" s="557"/>
      <c r="HT40" s="557"/>
      <c r="HU40" s="557"/>
    </row>
    <row r="41" spans="1:229" s="555" customFormat="1" ht="39.75" customHeight="1">
      <c r="A41" s="523" t="s">
        <v>445</v>
      </c>
      <c r="B41" s="518" t="s">
        <v>420</v>
      </c>
      <c r="C41" s="568">
        <f>IF(ABS(MIN(K22:IV22))=ABS(MAX(K22:IV22)),MAX(K22:IV22),IF(ABS(MIN(K22:IV22))&gt;ABS(MAX(K22:IV22)),MIN(K22:IV22),MAX(K22:IV22)))</f>
        <v>0</v>
      </c>
      <c r="D41" s="564" t="str">
        <f t="shared" si="1"/>
        <v>OK</v>
      </c>
      <c r="E41" s="569" t="s">
        <v>396</v>
      </c>
      <c r="F41" s="505"/>
      <c r="G41" s="501"/>
      <c r="H41" s="617" t="s">
        <v>419</v>
      </c>
      <c r="I41" s="545" t="s">
        <v>95</v>
      </c>
      <c r="J41" s="545"/>
      <c r="K41" s="553">
        <f>VLOOKUP("Groupe III : charges afférentes à la structure",Conso!$1:$22,$J$7,FALSE)</f>
        <v>0</v>
      </c>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c r="AU41" s="554"/>
      <c r="AV41" s="554"/>
      <c r="AW41" s="554"/>
      <c r="AX41" s="554"/>
      <c r="AY41" s="554"/>
      <c r="AZ41" s="554"/>
      <c r="BA41" s="554"/>
      <c r="BB41" s="554"/>
      <c r="BC41" s="554"/>
      <c r="BD41" s="554"/>
      <c r="BE41" s="554"/>
      <c r="BF41" s="554"/>
      <c r="BG41" s="554"/>
      <c r="BH41" s="554"/>
      <c r="BI41" s="554"/>
      <c r="BJ41" s="554"/>
      <c r="BK41" s="554"/>
      <c r="BL41" s="554"/>
      <c r="BM41" s="554"/>
      <c r="BN41" s="554"/>
      <c r="BO41" s="554"/>
      <c r="BP41" s="554"/>
      <c r="BQ41" s="554"/>
      <c r="BR41" s="554"/>
      <c r="BS41" s="554"/>
      <c r="BT41" s="554"/>
      <c r="BU41" s="554"/>
      <c r="BV41" s="554"/>
      <c r="BW41" s="554"/>
      <c r="BX41" s="554"/>
      <c r="BY41" s="554"/>
      <c r="BZ41" s="554"/>
      <c r="CA41" s="554"/>
      <c r="CB41" s="554"/>
      <c r="CC41" s="554"/>
      <c r="CD41" s="554"/>
      <c r="CE41" s="554"/>
      <c r="CF41" s="554"/>
      <c r="CG41" s="554"/>
      <c r="CH41" s="554"/>
      <c r="CI41" s="554"/>
      <c r="CJ41" s="554"/>
      <c r="CK41" s="554"/>
      <c r="CL41" s="554"/>
      <c r="CM41" s="554"/>
      <c r="CN41" s="554"/>
      <c r="CO41" s="554"/>
      <c r="CP41" s="554"/>
      <c r="CQ41" s="554"/>
      <c r="CR41" s="554"/>
      <c r="CS41" s="554"/>
      <c r="CT41" s="554"/>
      <c r="CU41" s="554"/>
      <c r="CV41" s="554"/>
      <c r="CW41" s="554"/>
      <c r="CX41" s="554"/>
      <c r="CY41" s="554"/>
      <c r="CZ41" s="554"/>
      <c r="DA41" s="554"/>
      <c r="DB41" s="554"/>
      <c r="DC41" s="554"/>
      <c r="DD41" s="554"/>
      <c r="DE41" s="554"/>
      <c r="DF41" s="554"/>
      <c r="DG41" s="554"/>
      <c r="DH41" s="554"/>
      <c r="DI41" s="554"/>
      <c r="DJ41" s="554"/>
      <c r="DK41" s="554"/>
      <c r="DL41" s="554"/>
      <c r="DM41" s="554"/>
      <c r="DN41" s="554"/>
      <c r="DO41" s="554"/>
      <c r="DP41" s="554"/>
      <c r="DQ41" s="554"/>
      <c r="DR41" s="554"/>
      <c r="DS41" s="554"/>
      <c r="DT41" s="554"/>
      <c r="DU41" s="554"/>
      <c r="DV41" s="554"/>
      <c r="DW41" s="554"/>
      <c r="DX41" s="554"/>
      <c r="DY41" s="554"/>
      <c r="DZ41" s="554"/>
      <c r="EA41" s="554"/>
      <c r="EB41" s="554"/>
      <c r="EC41" s="554"/>
      <c r="ED41" s="554"/>
      <c r="EE41" s="554"/>
      <c r="EF41" s="554"/>
      <c r="EG41" s="554"/>
      <c r="EH41" s="554"/>
      <c r="EI41" s="554"/>
      <c r="EJ41" s="554"/>
      <c r="EK41" s="554"/>
      <c r="EL41" s="554"/>
      <c r="EM41" s="554"/>
      <c r="EN41" s="554"/>
      <c r="EO41" s="554"/>
      <c r="EP41" s="554"/>
      <c r="EQ41" s="554"/>
      <c r="ER41" s="554"/>
      <c r="ES41" s="554"/>
      <c r="ET41" s="554"/>
      <c r="EU41" s="554"/>
      <c r="EV41" s="554"/>
      <c r="EW41" s="554"/>
      <c r="EX41" s="554"/>
      <c r="EY41" s="554"/>
      <c r="EZ41" s="554"/>
      <c r="FA41" s="554"/>
      <c r="FB41" s="554"/>
      <c r="FC41" s="554"/>
      <c r="FD41" s="554"/>
      <c r="FE41" s="554"/>
      <c r="FF41" s="554"/>
      <c r="FG41" s="554"/>
      <c r="FH41" s="554"/>
      <c r="FI41" s="554"/>
      <c r="FJ41" s="554"/>
      <c r="FK41" s="554"/>
      <c r="FL41" s="554"/>
      <c r="FM41" s="554"/>
      <c r="FN41" s="554"/>
      <c r="FO41" s="554"/>
      <c r="FP41" s="554"/>
      <c r="FQ41" s="554"/>
      <c r="FR41" s="554"/>
      <c r="FS41" s="554"/>
      <c r="FT41" s="554"/>
      <c r="FU41" s="554"/>
      <c r="FV41" s="554"/>
      <c r="FW41" s="554"/>
      <c r="FX41" s="554"/>
      <c r="FY41" s="554"/>
      <c r="FZ41" s="554"/>
      <c r="GA41" s="554"/>
      <c r="GB41" s="554"/>
      <c r="GC41" s="554"/>
      <c r="GD41" s="554"/>
      <c r="GE41" s="554"/>
      <c r="GF41" s="554"/>
      <c r="GG41" s="554"/>
      <c r="GH41" s="554"/>
      <c r="GI41" s="554"/>
      <c r="GJ41" s="554"/>
      <c r="GK41" s="554"/>
      <c r="GL41" s="554"/>
      <c r="GM41" s="554"/>
      <c r="GN41" s="554"/>
      <c r="GO41" s="554"/>
      <c r="GP41" s="554"/>
      <c r="GQ41" s="554"/>
      <c r="GR41" s="554"/>
      <c r="GS41" s="554"/>
      <c r="GT41" s="554"/>
      <c r="GU41" s="554"/>
      <c r="GV41" s="554"/>
      <c r="GW41" s="554"/>
      <c r="GX41" s="554"/>
      <c r="GY41" s="554"/>
      <c r="GZ41" s="554"/>
      <c r="HA41" s="554"/>
      <c r="HB41" s="554"/>
      <c r="HC41" s="554"/>
      <c r="HD41" s="554"/>
      <c r="HE41" s="554"/>
      <c r="HF41" s="554"/>
      <c r="HG41" s="554"/>
      <c r="HH41" s="554"/>
      <c r="HI41" s="554"/>
      <c r="HJ41" s="554"/>
      <c r="HK41" s="554"/>
      <c r="HL41" s="554"/>
      <c r="HM41" s="554"/>
      <c r="HN41" s="554"/>
      <c r="HO41" s="554"/>
      <c r="HP41" s="554"/>
      <c r="HQ41" s="554"/>
      <c r="HR41" s="554"/>
      <c r="HS41" s="554"/>
      <c r="HT41" s="554"/>
      <c r="HU41" s="554"/>
    </row>
    <row r="42" spans="1:229" s="551" customFormat="1" ht="53.25" thickBot="1">
      <c r="A42" s="523" t="s">
        <v>446</v>
      </c>
      <c r="B42" s="518" t="s">
        <v>420</v>
      </c>
      <c r="C42" s="568">
        <f>IF(ABS(MIN(K18:IV18))=ABS(MAX(K18:IV18)),MAX(K18:IV18),IF(ABS(MIN(K18:IV18))&gt;ABS(MAX(K18:IV18)),MIN(K18:IV18),MAX(K18:IV18)))</f>
        <v>0</v>
      </c>
      <c r="D42" s="564" t="str">
        <f t="shared" si="1"/>
        <v>OK</v>
      </c>
      <c r="E42" s="569" t="s">
        <v>396</v>
      </c>
      <c r="F42" s="505"/>
      <c r="G42" s="501"/>
      <c r="H42" s="625"/>
      <c r="I42" s="545" t="s">
        <v>405</v>
      </c>
      <c r="J42" s="545"/>
      <c r="K42" s="549">
        <f>_xlfn.IFERROR((K41-K40)/K40,"")</f>
      </c>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0"/>
      <c r="AS42" s="550"/>
      <c r="AT42" s="550"/>
      <c r="AU42" s="550"/>
      <c r="AV42" s="550"/>
      <c r="AW42" s="550"/>
      <c r="AX42" s="550"/>
      <c r="AY42" s="550"/>
      <c r="AZ42" s="550"/>
      <c r="BA42" s="550"/>
      <c r="BB42" s="550"/>
      <c r="BC42" s="550"/>
      <c r="BD42" s="550"/>
      <c r="BE42" s="550"/>
      <c r="BF42" s="550"/>
      <c r="BG42" s="550"/>
      <c r="BH42" s="550"/>
      <c r="BI42" s="550"/>
      <c r="BJ42" s="550"/>
      <c r="BK42" s="550"/>
      <c r="BL42" s="550"/>
      <c r="BM42" s="550"/>
      <c r="BN42" s="550"/>
      <c r="BO42" s="550"/>
      <c r="BP42" s="550"/>
      <c r="BQ42" s="550"/>
      <c r="BR42" s="550"/>
      <c r="BS42" s="550"/>
      <c r="BT42" s="550"/>
      <c r="BU42" s="550"/>
      <c r="BV42" s="550"/>
      <c r="BW42" s="550"/>
      <c r="BX42" s="550"/>
      <c r="BY42" s="550"/>
      <c r="BZ42" s="550"/>
      <c r="CA42" s="550"/>
      <c r="CB42" s="550"/>
      <c r="CC42" s="550"/>
      <c r="CD42" s="550"/>
      <c r="CE42" s="550"/>
      <c r="CF42" s="550"/>
      <c r="CG42" s="550"/>
      <c r="CH42" s="550"/>
      <c r="CI42" s="550"/>
      <c r="CJ42" s="550"/>
      <c r="CK42" s="550"/>
      <c r="CL42" s="550"/>
      <c r="CM42" s="550"/>
      <c r="CN42" s="550"/>
      <c r="CO42" s="550"/>
      <c r="CP42" s="550"/>
      <c r="CQ42" s="550"/>
      <c r="CR42" s="550"/>
      <c r="CS42" s="550"/>
      <c r="CT42" s="550"/>
      <c r="CU42" s="550"/>
      <c r="CV42" s="550"/>
      <c r="CW42" s="550"/>
      <c r="CX42" s="550"/>
      <c r="CY42" s="550"/>
      <c r="CZ42" s="550"/>
      <c r="DA42" s="550"/>
      <c r="DB42" s="550"/>
      <c r="DC42" s="550"/>
      <c r="DD42" s="550"/>
      <c r="DE42" s="550"/>
      <c r="DF42" s="550"/>
      <c r="DG42" s="550"/>
      <c r="DH42" s="550"/>
      <c r="DI42" s="550"/>
      <c r="DJ42" s="550"/>
      <c r="DK42" s="550"/>
      <c r="DL42" s="550"/>
      <c r="DM42" s="550"/>
      <c r="DN42" s="550"/>
      <c r="DO42" s="550"/>
      <c r="DP42" s="550"/>
      <c r="DQ42" s="550"/>
      <c r="DR42" s="550"/>
      <c r="DS42" s="550"/>
      <c r="DT42" s="550"/>
      <c r="DU42" s="550"/>
      <c r="DV42" s="550"/>
      <c r="DW42" s="550"/>
      <c r="DX42" s="550"/>
      <c r="DY42" s="550"/>
      <c r="DZ42" s="550"/>
      <c r="EA42" s="550"/>
      <c r="EB42" s="550"/>
      <c r="EC42" s="550"/>
      <c r="ED42" s="550"/>
      <c r="EE42" s="550"/>
      <c r="EF42" s="550"/>
      <c r="EG42" s="550"/>
      <c r="EH42" s="550"/>
      <c r="EI42" s="550"/>
      <c r="EJ42" s="550"/>
      <c r="EK42" s="550"/>
      <c r="EL42" s="550"/>
      <c r="EM42" s="550"/>
      <c r="EN42" s="550"/>
      <c r="EO42" s="550"/>
      <c r="EP42" s="550"/>
      <c r="EQ42" s="550"/>
      <c r="ER42" s="550"/>
      <c r="ES42" s="550"/>
      <c r="ET42" s="550"/>
      <c r="EU42" s="550"/>
      <c r="EV42" s="550"/>
      <c r="EW42" s="550"/>
      <c r="EX42" s="550"/>
      <c r="EY42" s="550"/>
      <c r="EZ42" s="550"/>
      <c r="FA42" s="550"/>
      <c r="FB42" s="550"/>
      <c r="FC42" s="550"/>
      <c r="FD42" s="550"/>
      <c r="FE42" s="550"/>
      <c r="FF42" s="550"/>
      <c r="FG42" s="550"/>
      <c r="FH42" s="550"/>
      <c r="FI42" s="550"/>
      <c r="FJ42" s="550"/>
      <c r="FK42" s="550"/>
      <c r="FL42" s="550"/>
      <c r="FM42" s="550"/>
      <c r="FN42" s="550"/>
      <c r="FO42" s="550"/>
      <c r="FP42" s="550"/>
      <c r="FQ42" s="550"/>
      <c r="FR42" s="550"/>
      <c r="FS42" s="550"/>
      <c r="FT42" s="550"/>
      <c r="FU42" s="550"/>
      <c r="FV42" s="550"/>
      <c r="FW42" s="550"/>
      <c r="FX42" s="550"/>
      <c r="FY42" s="550"/>
      <c r="FZ42" s="550"/>
      <c r="GA42" s="550"/>
      <c r="GB42" s="550"/>
      <c r="GC42" s="550"/>
      <c r="GD42" s="550"/>
      <c r="GE42" s="550"/>
      <c r="GF42" s="550"/>
      <c r="GG42" s="550"/>
      <c r="GH42" s="550"/>
      <c r="GI42" s="550"/>
      <c r="GJ42" s="550"/>
      <c r="GK42" s="550"/>
      <c r="GL42" s="550"/>
      <c r="GM42" s="550"/>
      <c r="GN42" s="550"/>
      <c r="GO42" s="550"/>
      <c r="GP42" s="550"/>
      <c r="GQ42" s="550"/>
      <c r="GR42" s="550"/>
      <c r="GS42" s="550"/>
      <c r="GT42" s="550"/>
      <c r="GU42" s="550"/>
      <c r="GV42" s="550"/>
      <c r="GW42" s="550"/>
      <c r="GX42" s="550"/>
      <c r="GY42" s="550"/>
      <c r="GZ42" s="550"/>
      <c r="HA42" s="550"/>
      <c r="HB42" s="550"/>
      <c r="HC42" s="550"/>
      <c r="HD42" s="550"/>
      <c r="HE42" s="550"/>
      <c r="HF42" s="550"/>
      <c r="HG42" s="550"/>
      <c r="HH42" s="550"/>
      <c r="HI42" s="550"/>
      <c r="HJ42" s="550"/>
      <c r="HK42" s="550"/>
      <c r="HL42" s="550"/>
      <c r="HM42" s="550"/>
      <c r="HN42" s="550"/>
      <c r="HO42" s="550"/>
      <c r="HP42" s="550"/>
      <c r="HQ42" s="550"/>
      <c r="HR42" s="550"/>
      <c r="HS42" s="550"/>
      <c r="HT42" s="550"/>
      <c r="HU42" s="550"/>
    </row>
    <row r="43" spans="1:229" s="555" customFormat="1" ht="66">
      <c r="A43" s="523" t="s">
        <v>447</v>
      </c>
      <c r="B43" s="518" t="s">
        <v>420</v>
      </c>
      <c r="C43" s="568">
        <f>IF(ABS(MIN(K34:IV34))=ABS(MAX(K34:IV34)),MAX(K34:IV34),IF(ABS(MIN(K34:IV34))&gt;ABS(MAX(K34:IV34)),MIN(K34:IV34),MAX(K34:IV34)))</f>
        <v>0</v>
      </c>
      <c r="D43" s="564" t="str">
        <f t="shared" si="1"/>
        <v>OK</v>
      </c>
      <c r="E43" s="569" t="s">
        <v>396</v>
      </c>
      <c r="F43" s="505"/>
      <c r="G43" s="501"/>
      <c r="H43" s="576"/>
      <c r="I43" s="566"/>
      <c r="J43" s="566"/>
      <c r="K43" s="595"/>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554"/>
      <c r="AI43" s="554"/>
      <c r="AJ43" s="554"/>
      <c r="AK43" s="554"/>
      <c r="AL43" s="554"/>
      <c r="AM43" s="554"/>
      <c r="AN43" s="554"/>
      <c r="AO43" s="554"/>
      <c r="AP43" s="554"/>
      <c r="AQ43" s="554"/>
      <c r="AR43" s="554"/>
      <c r="AS43" s="554"/>
      <c r="AT43" s="554"/>
      <c r="AU43" s="554"/>
      <c r="AV43" s="554"/>
      <c r="AW43" s="554"/>
      <c r="AX43" s="554"/>
      <c r="AY43" s="554"/>
      <c r="AZ43" s="554"/>
      <c r="BA43" s="554"/>
      <c r="BB43" s="554"/>
      <c r="BC43" s="554"/>
      <c r="BD43" s="554"/>
      <c r="BE43" s="554"/>
      <c r="BF43" s="554"/>
      <c r="BG43" s="554"/>
      <c r="BH43" s="554"/>
      <c r="BI43" s="554"/>
      <c r="BJ43" s="554"/>
      <c r="BK43" s="554"/>
      <c r="BL43" s="554"/>
      <c r="BM43" s="554"/>
      <c r="BN43" s="554"/>
      <c r="BO43" s="554"/>
      <c r="BP43" s="554"/>
      <c r="BQ43" s="554"/>
      <c r="BR43" s="554"/>
      <c r="BS43" s="554"/>
      <c r="BT43" s="554"/>
      <c r="BU43" s="554"/>
      <c r="BV43" s="554"/>
      <c r="BW43" s="554"/>
      <c r="BX43" s="554"/>
      <c r="BY43" s="554"/>
      <c r="BZ43" s="554"/>
      <c r="CA43" s="554"/>
      <c r="CB43" s="554"/>
      <c r="CC43" s="554"/>
      <c r="CD43" s="554"/>
      <c r="CE43" s="554"/>
      <c r="CF43" s="554"/>
      <c r="CG43" s="554"/>
      <c r="CH43" s="554"/>
      <c r="CI43" s="554"/>
      <c r="CJ43" s="554"/>
      <c r="CK43" s="554"/>
      <c r="CL43" s="554"/>
      <c r="CM43" s="554"/>
      <c r="CN43" s="554"/>
      <c r="CO43" s="554"/>
      <c r="CP43" s="554"/>
      <c r="CQ43" s="554"/>
      <c r="CR43" s="554"/>
      <c r="CS43" s="554"/>
      <c r="CT43" s="554"/>
      <c r="CU43" s="554"/>
      <c r="CV43" s="554"/>
      <c r="CW43" s="554"/>
      <c r="CX43" s="554"/>
      <c r="CY43" s="554"/>
      <c r="CZ43" s="554"/>
      <c r="DA43" s="554"/>
      <c r="DB43" s="554"/>
      <c r="DC43" s="554"/>
      <c r="DD43" s="554"/>
      <c r="DE43" s="554"/>
      <c r="DF43" s="554"/>
      <c r="DG43" s="554"/>
      <c r="DH43" s="554"/>
      <c r="DI43" s="554"/>
      <c r="DJ43" s="554"/>
      <c r="DK43" s="554"/>
      <c r="DL43" s="554"/>
      <c r="DM43" s="554"/>
      <c r="DN43" s="554"/>
      <c r="DO43" s="554"/>
      <c r="DP43" s="554"/>
      <c r="DQ43" s="554"/>
      <c r="DR43" s="554"/>
      <c r="DS43" s="554"/>
      <c r="DT43" s="554"/>
      <c r="DU43" s="554"/>
      <c r="DV43" s="554"/>
      <c r="DW43" s="554"/>
      <c r="DX43" s="554"/>
      <c r="DY43" s="554"/>
      <c r="DZ43" s="554"/>
      <c r="EA43" s="554"/>
      <c r="EB43" s="554"/>
      <c r="EC43" s="554"/>
      <c r="ED43" s="554"/>
      <c r="EE43" s="554"/>
      <c r="EF43" s="554"/>
      <c r="EG43" s="554"/>
      <c r="EH43" s="554"/>
      <c r="EI43" s="554"/>
      <c r="EJ43" s="554"/>
      <c r="EK43" s="554"/>
      <c r="EL43" s="554"/>
      <c r="EM43" s="554"/>
      <c r="EN43" s="554"/>
      <c r="EO43" s="554"/>
      <c r="EP43" s="554"/>
      <c r="EQ43" s="554"/>
      <c r="ER43" s="554"/>
      <c r="ES43" s="554"/>
      <c r="ET43" s="554"/>
      <c r="EU43" s="554"/>
      <c r="EV43" s="554"/>
      <c r="EW43" s="554"/>
      <c r="EX43" s="554"/>
      <c r="EY43" s="554"/>
      <c r="EZ43" s="554"/>
      <c r="FA43" s="554"/>
      <c r="FB43" s="554"/>
      <c r="FC43" s="554"/>
      <c r="FD43" s="554"/>
      <c r="FE43" s="554"/>
      <c r="FF43" s="554"/>
      <c r="FG43" s="554"/>
      <c r="FH43" s="554"/>
      <c r="FI43" s="554"/>
      <c r="FJ43" s="554"/>
      <c r="FK43" s="554"/>
      <c r="FL43" s="554"/>
      <c r="FM43" s="554"/>
      <c r="FN43" s="554"/>
      <c r="FO43" s="554"/>
      <c r="FP43" s="554"/>
      <c r="FQ43" s="554"/>
      <c r="FR43" s="554"/>
      <c r="FS43" s="554"/>
      <c r="FT43" s="554"/>
      <c r="FU43" s="554"/>
      <c r="FV43" s="554"/>
      <c r="FW43" s="554"/>
      <c r="FX43" s="554"/>
      <c r="FY43" s="554"/>
      <c r="FZ43" s="554"/>
      <c r="GA43" s="554"/>
      <c r="GB43" s="554"/>
      <c r="GC43" s="554"/>
      <c r="GD43" s="554"/>
      <c r="GE43" s="554"/>
      <c r="GF43" s="554"/>
      <c r="GG43" s="554"/>
      <c r="GH43" s="554"/>
      <c r="GI43" s="554"/>
      <c r="GJ43" s="554"/>
      <c r="GK43" s="554"/>
      <c r="GL43" s="554"/>
      <c r="GM43" s="554"/>
      <c r="GN43" s="554"/>
      <c r="GO43" s="554"/>
      <c r="GP43" s="554"/>
      <c r="GQ43" s="554"/>
      <c r="GR43" s="554"/>
      <c r="GS43" s="554"/>
      <c r="GT43" s="554"/>
      <c r="GU43" s="554"/>
      <c r="GV43" s="554"/>
      <c r="GW43" s="554"/>
      <c r="GX43" s="554"/>
      <c r="GY43" s="554"/>
      <c r="GZ43" s="554"/>
      <c r="HA43" s="554"/>
      <c r="HB43" s="554"/>
      <c r="HC43" s="554"/>
      <c r="HD43" s="554"/>
      <c r="HE43" s="554"/>
      <c r="HF43" s="554"/>
      <c r="HG43" s="554"/>
      <c r="HH43" s="554"/>
      <c r="HI43" s="554"/>
      <c r="HJ43" s="554"/>
      <c r="HK43" s="554"/>
      <c r="HL43" s="554"/>
      <c r="HM43" s="554"/>
      <c r="HN43" s="554"/>
      <c r="HO43" s="554"/>
      <c r="HP43" s="554"/>
      <c r="HQ43" s="554"/>
      <c r="HR43" s="554"/>
      <c r="HS43" s="554"/>
      <c r="HT43" s="554"/>
      <c r="HU43" s="554"/>
    </row>
    <row r="44" spans="1:229" s="551" customFormat="1" ht="52.5">
      <c r="A44" s="523" t="s">
        <v>448</v>
      </c>
      <c r="B44" s="518" t="s">
        <v>420</v>
      </c>
      <c r="C44" s="568">
        <f>IF(ABS(MIN(K38:IV38))=ABS(MAX(K38:IV38)),MAX(K38:IV38),IF(ABS(MIN(K38:IV38))&gt;ABS(MAX(K38:IV38)),MIN(K38:IV38),MAX(K38:IV38)))</f>
        <v>0</v>
      </c>
      <c r="D44" s="564" t="str">
        <f t="shared" si="1"/>
        <v>OK</v>
      </c>
      <c r="E44" s="521" t="s">
        <v>396</v>
      </c>
      <c r="F44" s="505"/>
      <c r="G44" s="501"/>
      <c r="H44" s="577"/>
      <c r="I44" s="567"/>
      <c r="J44" s="567"/>
      <c r="K44" s="57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550"/>
      <c r="AO44" s="550"/>
      <c r="AP44" s="550"/>
      <c r="AQ44" s="550"/>
      <c r="AR44" s="550"/>
      <c r="AS44" s="550"/>
      <c r="AT44" s="550"/>
      <c r="AU44" s="550"/>
      <c r="AV44" s="550"/>
      <c r="AW44" s="550"/>
      <c r="AX44" s="550"/>
      <c r="AY44" s="550"/>
      <c r="AZ44" s="550"/>
      <c r="BA44" s="550"/>
      <c r="BB44" s="550"/>
      <c r="BC44" s="550"/>
      <c r="BD44" s="550"/>
      <c r="BE44" s="550"/>
      <c r="BF44" s="550"/>
      <c r="BG44" s="550"/>
      <c r="BH44" s="550"/>
      <c r="BI44" s="550"/>
      <c r="BJ44" s="550"/>
      <c r="BK44" s="550"/>
      <c r="BL44" s="550"/>
      <c r="BM44" s="550"/>
      <c r="BN44" s="550"/>
      <c r="BO44" s="550"/>
      <c r="BP44" s="550"/>
      <c r="BQ44" s="550"/>
      <c r="BR44" s="550"/>
      <c r="BS44" s="550"/>
      <c r="BT44" s="550"/>
      <c r="BU44" s="550"/>
      <c r="BV44" s="550"/>
      <c r="BW44" s="550"/>
      <c r="BX44" s="550"/>
      <c r="BY44" s="550"/>
      <c r="BZ44" s="550"/>
      <c r="CA44" s="550"/>
      <c r="CB44" s="550"/>
      <c r="CC44" s="550"/>
      <c r="CD44" s="550"/>
      <c r="CE44" s="550"/>
      <c r="CF44" s="550"/>
      <c r="CG44" s="550"/>
      <c r="CH44" s="550"/>
      <c r="CI44" s="550"/>
      <c r="CJ44" s="550"/>
      <c r="CK44" s="550"/>
      <c r="CL44" s="550"/>
      <c r="CM44" s="550"/>
      <c r="CN44" s="550"/>
      <c r="CO44" s="550"/>
      <c r="CP44" s="550"/>
      <c r="CQ44" s="550"/>
      <c r="CR44" s="550"/>
      <c r="CS44" s="550"/>
      <c r="CT44" s="550"/>
      <c r="CU44" s="550"/>
      <c r="CV44" s="550"/>
      <c r="CW44" s="550"/>
      <c r="CX44" s="550"/>
      <c r="CY44" s="550"/>
      <c r="CZ44" s="550"/>
      <c r="DA44" s="550"/>
      <c r="DB44" s="550"/>
      <c r="DC44" s="550"/>
      <c r="DD44" s="550"/>
      <c r="DE44" s="550"/>
      <c r="DF44" s="550"/>
      <c r="DG44" s="550"/>
      <c r="DH44" s="550"/>
      <c r="DI44" s="550"/>
      <c r="DJ44" s="550"/>
      <c r="DK44" s="550"/>
      <c r="DL44" s="550"/>
      <c r="DM44" s="550"/>
      <c r="DN44" s="550"/>
      <c r="DO44" s="550"/>
      <c r="DP44" s="550"/>
      <c r="DQ44" s="550"/>
      <c r="DR44" s="550"/>
      <c r="DS44" s="550"/>
      <c r="DT44" s="550"/>
      <c r="DU44" s="550"/>
      <c r="DV44" s="550"/>
      <c r="DW44" s="550"/>
      <c r="DX44" s="550"/>
      <c r="DY44" s="550"/>
      <c r="DZ44" s="550"/>
      <c r="EA44" s="550"/>
      <c r="EB44" s="550"/>
      <c r="EC44" s="550"/>
      <c r="ED44" s="550"/>
      <c r="EE44" s="550"/>
      <c r="EF44" s="550"/>
      <c r="EG44" s="550"/>
      <c r="EH44" s="550"/>
      <c r="EI44" s="550"/>
      <c r="EJ44" s="550"/>
      <c r="EK44" s="550"/>
      <c r="EL44" s="550"/>
      <c r="EM44" s="550"/>
      <c r="EN44" s="550"/>
      <c r="EO44" s="550"/>
      <c r="EP44" s="550"/>
      <c r="EQ44" s="550"/>
      <c r="ER44" s="550"/>
      <c r="ES44" s="550"/>
      <c r="ET44" s="550"/>
      <c r="EU44" s="550"/>
      <c r="EV44" s="550"/>
      <c r="EW44" s="550"/>
      <c r="EX44" s="550"/>
      <c r="EY44" s="550"/>
      <c r="EZ44" s="550"/>
      <c r="FA44" s="550"/>
      <c r="FB44" s="550"/>
      <c r="FC44" s="550"/>
      <c r="FD44" s="550"/>
      <c r="FE44" s="550"/>
      <c r="FF44" s="550"/>
      <c r="FG44" s="550"/>
      <c r="FH44" s="550"/>
      <c r="FI44" s="550"/>
      <c r="FJ44" s="550"/>
      <c r="FK44" s="550"/>
      <c r="FL44" s="550"/>
      <c r="FM44" s="550"/>
      <c r="FN44" s="550"/>
      <c r="FO44" s="550"/>
      <c r="FP44" s="550"/>
      <c r="FQ44" s="550"/>
      <c r="FR44" s="550"/>
      <c r="FS44" s="550"/>
      <c r="FT44" s="550"/>
      <c r="FU44" s="550"/>
      <c r="FV44" s="550"/>
      <c r="FW44" s="550"/>
      <c r="FX44" s="550"/>
      <c r="FY44" s="550"/>
      <c r="FZ44" s="550"/>
      <c r="GA44" s="550"/>
      <c r="GB44" s="550"/>
      <c r="GC44" s="550"/>
      <c r="GD44" s="550"/>
      <c r="GE44" s="550"/>
      <c r="GF44" s="550"/>
      <c r="GG44" s="550"/>
      <c r="GH44" s="550"/>
      <c r="GI44" s="550"/>
      <c r="GJ44" s="550"/>
      <c r="GK44" s="550"/>
      <c r="GL44" s="550"/>
      <c r="GM44" s="550"/>
      <c r="GN44" s="550"/>
      <c r="GO44" s="550"/>
      <c r="GP44" s="550"/>
      <c r="GQ44" s="550"/>
      <c r="GR44" s="550"/>
      <c r="GS44" s="550"/>
      <c r="GT44" s="550"/>
      <c r="GU44" s="550"/>
      <c r="GV44" s="550"/>
      <c r="GW44" s="550"/>
      <c r="GX44" s="550"/>
      <c r="GY44" s="550"/>
      <c r="GZ44" s="550"/>
      <c r="HA44" s="550"/>
      <c r="HB44" s="550"/>
      <c r="HC44" s="550"/>
      <c r="HD44" s="550"/>
      <c r="HE44" s="550"/>
      <c r="HF44" s="550"/>
      <c r="HG44" s="550"/>
      <c r="HH44" s="550"/>
      <c r="HI44" s="550"/>
      <c r="HJ44" s="550"/>
      <c r="HK44" s="550"/>
      <c r="HL44" s="550"/>
      <c r="HM44" s="550"/>
      <c r="HN44" s="550"/>
      <c r="HO44" s="550"/>
      <c r="HP44" s="550"/>
      <c r="HQ44" s="550"/>
      <c r="HR44" s="550"/>
      <c r="HS44" s="550"/>
      <c r="HT44" s="550"/>
      <c r="HU44" s="550"/>
    </row>
    <row r="45" spans="1:229" s="555" customFormat="1" ht="52.5">
      <c r="A45" s="523" t="s">
        <v>449</v>
      </c>
      <c r="B45" s="518" t="s">
        <v>420</v>
      </c>
      <c r="C45" s="568">
        <f>IF(ABS(MIN(K42:IV42))=ABS(MAX(K42:IV42)),MAX(K42:IV42),IF(ABS(MIN(K42:IV42))&gt;ABS(MAX(K42:IV42)),MIN(K42:IV42),MAX(K42:IV42)))</f>
        <v>0</v>
      </c>
      <c r="D45" s="564" t="str">
        <f t="shared" si="1"/>
        <v>OK</v>
      </c>
      <c r="E45" s="521" t="s">
        <v>396</v>
      </c>
      <c r="F45" s="505"/>
      <c r="G45" s="501"/>
      <c r="H45" s="577"/>
      <c r="I45" s="567"/>
      <c r="J45" s="567"/>
      <c r="K45" s="570"/>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c r="AI45" s="554"/>
      <c r="AJ45" s="554"/>
      <c r="AK45" s="554"/>
      <c r="AL45" s="554"/>
      <c r="AM45" s="554"/>
      <c r="AN45" s="554"/>
      <c r="AO45" s="554"/>
      <c r="AP45" s="554"/>
      <c r="AQ45" s="554"/>
      <c r="AR45" s="554"/>
      <c r="AS45" s="554"/>
      <c r="AT45" s="554"/>
      <c r="AU45" s="554"/>
      <c r="AV45" s="554"/>
      <c r="AW45" s="554"/>
      <c r="AX45" s="554"/>
      <c r="AY45" s="554"/>
      <c r="AZ45" s="554"/>
      <c r="BA45" s="554"/>
      <c r="BB45" s="554"/>
      <c r="BC45" s="554"/>
      <c r="BD45" s="554"/>
      <c r="BE45" s="554"/>
      <c r="BF45" s="554"/>
      <c r="BG45" s="554"/>
      <c r="BH45" s="554"/>
      <c r="BI45" s="554"/>
      <c r="BJ45" s="554"/>
      <c r="BK45" s="554"/>
      <c r="BL45" s="554"/>
      <c r="BM45" s="554"/>
      <c r="BN45" s="554"/>
      <c r="BO45" s="554"/>
      <c r="BP45" s="554"/>
      <c r="BQ45" s="554"/>
      <c r="BR45" s="554"/>
      <c r="BS45" s="554"/>
      <c r="BT45" s="554"/>
      <c r="BU45" s="554"/>
      <c r="BV45" s="554"/>
      <c r="BW45" s="554"/>
      <c r="BX45" s="554"/>
      <c r="BY45" s="554"/>
      <c r="BZ45" s="554"/>
      <c r="CA45" s="554"/>
      <c r="CB45" s="554"/>
      <c r="CC45" s="554"/>
      <c r="CD45" s="554"/>
      <c r="CE45" s="554"/>
      <c r="CF45" s="554"/>
      <c r="CG45" s="554"/>
      <c r="CH45" s="554"/>
      <c r="CI45" s="554"/>
      <c r="CJ45" s="554"/>
      <c r="CK45" s="554"/>
      <c r="CL45" s="554"/>
      <c r="CM45" s="554"/>
      <c r="CN45" s="554"/>
      <c r="CO45" s="554"/>
      <c r="CP45" s="554"/>
      <c r="CQ45" s="554"/>
      <c r="CR45" s="554"/>
      <c r="CS45" s="554"/>
      <c r="CT45" s="554"/>
      <c r="CU45" s="554"/>
      <c r="CV45" s="554"/>
      <c r="CW45" s="554"/>
      <c r="CX45" s="554"/>
      <c r="CY45" s="554"/>
      <c r="CZ45" s="554"/>
      <c r="DA45" s="554"/>
      <c r="DB45" s="554"/>
      <c r="DC45" s="554"/>
      <c r="DD45" s="554"/>
      <c r="DE45" s="554"/>
      <c r="DF45" s="554"/>
      <c r="DG45" s="554"/>
      <c r="DH45" s="554"/>
      <c r="DI45" s="554"/>
      <c r="DJ45" s="554"/>
      <c r="DK45" s="554"/>
      <c r="DL45" s="554"/>
      <c r="DM45" s="554"/>
      <c r="DN45" s="554"/>
      <c r="DO45" s="554"/>
      <c r="DP45" s="554"/>
      <c r="DQ45" s="554"/>
      <c r="DR45" s="554"/>
      <c r="DS45" s="554"/>
      <c r="DT45" s="554"/>
      <c r="DU45" s="554"/>
      <c r="DV45" s="554"/>
      <c r="DW45" s="554"/>
      <c r="DX45" s="554"/>
      <c r="DY45" s="554"/>
      <c r="DZ45" s="554"/>
      <c r="EA45" s="554"/>
      <c r="EB45" s="554"/>
      <c r="EC45" s="554"/>
      <c r="ED45" s="554"/>
      <c r="EE45" s="554"/>
      <c r="EF45" s="554"/>
      <c r="EG45" s="554"/>
      <c r="EH45" s="554"/>
      <c r="EI45" s="554"/>
      <c r="EJ45" s="554"/>
      <c r="EK45" s="554"/>
      <c r="EL45" s="554"/>
      <c r="EM45" s="554"/>
      <c r="EN45" s="554"/>
      <c r="EO45" s="554"/>
      <c r="EP45" s="554"/>
      <c r="EQ45" s="554"/>
      <c r="ER45" s="554"/>
      <c r="ES45" s="554"/>
      <c r="ET45" s="554"/>
      <c r="EU45" s="554"/>
      <c r="EV45" s="554"/>
      <c r="EW45" s="554"/>
      <c r="EX45" s="554"/>
      <c r="EY45" s="554"/>
      <c r="EZ45" s="554"/>
      <c r="FA45" s="554"/>
      <c r="FB45" s="554"/>
      <c r="FC45" s="554"/>
      <c r="FD45" s="554"/>
      <c r="FE45" s="554"/>
      <c r="FF45" s="554"/>
      <c r="FG45" s="554"/>
      <c r="FH45" s="554"/>
      <c r="FI45" s="554"/>
      <c r="FJ45" s="554"/>
      <c r="FK45" s="554"/>
      <c r="FL45" s="554"/>
      <c r="FM45" s="554"/>
      <c r="FN45" s="554"/>
      <c r="FO45" s="554"/>
      <c r="FP45" s="554"/>
      <c r="FQ45" s="554"/>
      <c r="FR45" s="554"/>
      <c r="FS45" s="554"/>
      <c r="FT45" s="554"/>
      <c r="FU45" s="554"/>
      <c r="FV45" s="554"/>
      <c r="FW45" s="554"/>
      <c r="FX45" s="554"/>
      <c r="FY45" s="554"/>
      <c r="FZ45" s="554"/>
      <c r="GA45" s="554"/>
      <c r="GB45" s="554"/>
      <c r="GC45" s="554"/>
      <c r="GD45" s="554"/>
      <c r="GE45" s="554"/>
      <c r="GF45" s="554"/>
      <c r="GG45" s="554"/>
      <c r="GH45" s="554"/>
      <c r="GI45" s="554"/>
      <c r="GJ45" s="554"/>
      <c r="GK45" s="554"/>
      <c r="GL45" s="554"/>
      <c r="GM45" s="554"/>
      <c r="GN45" s="554"/>
      <c r="GO45" s="554"/>
      <c r="GP45" s="554"/>
      <c r="GQ45" s="554"/>
      <c r="GR45" s="554"/>
      <c r="GS45" s="554"/>
      <c r="GT45" s="554"/>
      <c r="GU45" s="554"/>
      <c r="GV45" s="554"/>
      <c r="GW45" s="554"/>
      <c r="GX45" s="554"/>
      <c r="GY45" s="554"/>
      <c r="GZ45" s="554"/>
      <c r="HA45" s="554"/>
      <c r="HB45" s="554"/>
      <c r="HC45" s="554"/>
      <c r="HD45" s="554"/>
      <c r="HE45" s="554"/>
      <c r="HF45" s="554"/>
      <c r="HG45" s="554"/>
      <c r="HH45" s="554"/>
      <c r="HI45" s="554"/>
      <c r="HJ45" s="554"/>
      <c r="HK45" s="554"/>
      <c r="HL45" s="554"/>
      <c r="HM45" s="554"/>
      <c r="HN45" s="554"/>
      <c r="HO45" s="554"/>
      <c r="HP45" s="554"/>
      <c r="HQ45" s="554"/>
      <c r="HR45" s="554"/>
      <c r="HS45" s="554"/>
      <c r="HT45" s="554"/>
      <c r="HU45" s="554"/>
    </row>
    <row r="46" spans="1:11" ht="14.25" thickBot="1">
      <c r="A46" s="571"/>
      <c r="B46" s="380"/>
      <c r="C46" s="380"/>
      <c r="D46" s="380"/>
      <c r="E46" s="380"/>
      <c r="F46" s="572"/>
      <c r="H46" s="594"/>
      <c r="I46" s="594"/>
      <c r="J46" s="594"/>
      <c r="K46" s="594"/>
    </row>
  </sheetData>
  <sheetProtection/>
  <mergeCells count="12">
    <mergeCell ref="H37:H38"/>
    <mergeCell ref="H41:H42"/>
    <mergeCell ref="H25:H26"/>
    <mergeCell ref="H21:H22"/>
    <mergeCell ref="H17:H18"/>
    <mergeCell ref="H13:H14"/>
    <mergeCell ref="H29:H30"/>
    <mergeCell ref="H33:H34"/>
    <mergeCell ref="A2:E2"/>
    <mergeCell ref="H2:I2"/>
    <mergeCell ref="K2:N3"/>
    <mergeCell ref="A11:A12"/>
  </mergeCells>
  <conditionalFormatting sqref="D6 D9:D14 D17:D19 D28">
    <cfRule type="cellIs" priority="164" dxfId="86" operator="notEqual" stopIfTrue="1">
      <formula>"OK"</formula>
    </cfRule>
    <cfRule type="cellIs" priority="165" dxfId="86" operator="equal" stopIfTrue="1">
      <formula>"Atypie"</formula>
    </cfRule>
    <cfRule type="cellIs" priority="166" dxfId="86" operator="equal" stopIfTrue="1">
      <formula>"Incohérence"</formula>
    </cfRule>
    <cfRule type="cellIs" priority="167" dxfId="86" operator="equal" stopIfTrue="1">
      <formula>"KO"</formula>
    </cfRule>
  </conditionalFormatting>
  <conditionalFormatting sqref="D16">
    <cfRule type="cellIs" priority="160" dxfId="86" operator="equal" stopIfTrue="1">
      <formula>"Non saisi"</formula>
    </cfRule>
    <cfRule type="cellIs" priority="161" dxfId="86" operator="equal" stopIfTrue="1">
      <formula>"Atypie"</formula>
    </cfRule>
    <cfRule type="cellIs" priority="162" dxfId="86" operator="equal" stopIfTrue="1">
      <formula>"Incohérence"</formula>
    </cfRule>
    <cfRule type="cellIs" priority="163" dxfId="86" operator="equal" stopIfTrue="1">
      <formula>"KO"</formula>
    </cfRule>
  </conditionalFormatting>
  <conditionalFormatting sqref="D29">
    <cfRule type="cellIs" priority="144" dxfId="86" operator="notEqual" stopIfTrue="1">
      <formula>"OK"</formula>
    </cfRule>
    <cfRule type="cellIs" priority="145" dxfId="86" operator="equal" stopIfTrue="1">
      <formula>"Atypie"</formula>
    </cfRule>
    <cfRule type="cellIs" priority="146" dxfId="86" operator="equal" stopIfTrue="1">
      <formula>"Incohérence"</formula>
    </cfRule>
    <cfRule type="cellIs" priority="147" dxfId="86" operator="equal" stopIfTrue="1">
      <formula>"KO"</formula>
    </cfRule>
  </conditionalFormatting>
  <conditionalFormatting sqref="D31">
    <cfRule type="cellIs" priority="140" dxfId="86" operator="notEqual" stopIfTrue="1">
      <formula>"OK"</formula>
    </cfRule>
    <cfRule type="cellIs" priority="141" dxfId="86" operator="equal" stopIfTrue="1">
      <formula>"Atypie"</formula>
    </cfRule>
    <cfRule type="cellIs" priority="142" dxfId="86" operator="equal" stopIfTrue="1">
      <formula>"Incohérence"</formula>
    </cfRule>
    <cfRule type="cellIs" priority="143" dxfId="86" operator="equal" stopIfTrue="1">
      <formula>"KO"</formula>
    </cfRule>
  </conditionalFormatting>
  <conditionalFormatting sqref="D34">
    <cfRule type="cellIs" priority="132" dxfId="86" operator="notEqual" stopIfTrue="1">
      <formula>"OK"</formula>
    </cfRule>
    <cfRule type="cellIs" priority="133" dxfId="86" operator="equal" stopIfTrue="1">
      <formula>"Atypie"</formula>
    </cfRule>
    <cfRule type="cellIs" priority="134" dxfId="86" operator="equal" stopIfTrue="1">
      <formula>"Incohérence"</formula>
    </cfRule>
    <cfRule type="cellIs" priority="135" dxfId="86" operator="equal" stopIfTrue="1">
      <formula>"KO"</formula>
    </cfRule>
  </conditionalFormatting>
  <conditionalFormatting sqref="D35">
    <cfRule type="cellIs" priority="128" dxfId="86" operator="notEqual" stopIfTrue="1">
      <formula>"OK"</formula>
    </cfRule>
    <cfRule type="cellIs" priority="129" dxfId="86" operator="equal" stopIfTrue="1">
      <formula>"Atypie"</formula>
    </cfRule>
    <cfRule type="cellIs" priority="130" dxfId="86" operator="equal" stopIfTrue="1">
      <formula>"Incohérence"</formula>
    </cfRule>
    <cfRule type="cellIs" priority="131" dxfId="86" operator="equal" stopIfTrue="1">
      <formula>"KO"</formula>
    </cfRule>
  </conditionalFormatting>
  <conditionalFormatting sqref="D37">
    <cfRule type="cellIs" priority="124" dxfId="86" operator="notEqual" stopIfTrue="1">
      <formula>"OK"</formula>
    </cfRule>
    <cfRule type="cellIs" priority="125" dxfId="86" operator="equal" stopIfTrue="1">
      <formula>"Atypie"</formula>
    </cfRule>
    <cfRule type="cellIs" priority="126" dxfId="86" operator="equal" stopIfTrue="1">
      <formula>"Incohérence"</formula>
    </cfRule>
    <cfRule type="cellIs" priority="127" dxfId="86" operator="equal" stopIfTrue="1">
      <formula>"KO"</formula>
    </cfRule>
  </conditionalFormatting>
  <conditionalFormatting sqref="D38">
    <cfRule type="cellIs" priority="120" dxfId="86" operator="notEqual" stopIfTrue="1">
      <formula>"OK"</formula>
    </cfRule>
    <cfRule type="cellIs" priority="121" dxfId="86" operator="equal" stopIfTrue="1">
      <formula>"Atypie"</formula>
    </cfRule>
    <cfRule type="cellIs" priority="122" dxfId="86" operator="equal" stopIfTrue="1">
      <formula>"Incohérence"</formula>
    </cfRule>
    <cfRule type="cellIs" priority="123" dxfId="86" operator="equal" stopIfTrue="1">
      <formula>"KO"</formula>
    </cfRule>
  </conditionalFormatting>
  <conditionalFormatting sqref="D41">
    <cfRule type="cellIs" priority="112" dxfId="86" operator="notEqual" stopIfTrue="1">
      <formula>"OK"</formula>
    </cfRule>
    <cfRule type="cellIs" priority="113" dxfId="86" operator="equal" stopIfTrue="1">
      <formula>"Atypie"</formula>
    </cfRule>
    <cfRule type="cellIs" priority="114" dxfId="86" operator="equal" stopIfTrue="1">
      <formula>"Incohérence"</formula>
    </cfRule>
    <cfRule type="cellIs" priority="115" dxfId="86" operator="equal" stopIfTrue="1">
      <formula>"KO"</formula>
    </cfRule>
  </conditionalFormatting>
  <conditionalFormatting sqref="D42">
    <cfRule type="cellIs" priority="108" dxfId="86" operator="notEqual" stopIfTrue="1">
      <formula>"OK"</formula>
    </cfRule>
    <cfRule type="cellIs" priority="109" dxfId="86" operator="equal" stopIfTrue="1">
      <formula>"Atypie"</formula>
    </cfRule>
    <cfRule type="cellIs" priority="110" dxfId="86" operator="equal" stopIfTrue="1">
      <formula>"Incohérence"</formula>
    </cfRule>
    <cfRule type="cellIs" priority="111" dxfId="86" operator="equal" stopIfTrue="1">
      <formula>"KO"</formula>
    </cfRule>
  </conditionalFormatting>
  <conditionalFormatting sqref="D43">
    <cfRule type="cellIs" priority="104" dxfId="86" operator="notEqual" stopIfTrue="1">
      <formula>"OK"</formula>
    </cfRule>
    <cfRule type="cellIs" priority="105" dxfId="86" operator="equal" stopIfTrue="1">
      <formula>"Atypie"</formula>
    </cfRule>
    <cfRule type="cellIs" priority="106" dxfId="86" operator="equal" stopIfTrue="1">
      <formula>"Incohérence"</formula>
    </cfRule>
    <cfRule type="cellIs" priority="107" dxfId="86" operator="equal" stopIfTrue="1">
      <formula>"KO"</formula>
    </cfRule>
  </conditionalFormatting>
  <conditionalFormatting sqref="D44">
    <cfRule type="cellIs" priority="100" dxfId="86" operator="notEqual" stopIfTrue="1">
      <formula>"OK"</formula>
    </cfRule>
    <cfRule type="cellIs" priority="101" dxfId="86" operator="equal" stopIfTrue="1">
      <formula>"Atypie"</formula>
    </cfRule>
    <cfRule type="cellIs" priority="102" dxfId="86" operator="equal" stopIfTrue="1">
      <formula>"Incohérence"</formula>
    </cfRule>
    <cfRule type="cellIs" priority="103" dxfId="86" operator="equal" stopIfTrue="1">
      <formula>"KO"</formula>
    </cfRule>
  </conditionalFormatting>
  <conditionalFormatting sqref="D7:D8">
    <cfRule type="cellIs" priority="87" dxfId="86" operator="equal" stopIfTrue="1">
      <formula>"KO"</formula>
    </cfRule>
  </conditionalFormatting>
  <conditionalFormatting sqref="D45">
    <cfRule type="cellIs" priority="75" dxfId="86" operator="notEqual" stopIfTrue="1">
      <formula>"OK"</formula>
    </cfRule>
    <cfRule type="cellIs" priority="76" dxfId="86" operator="equal" stopIfTrue="1">
      <formula>"Atypie"</formula>
    </cfRule>
    <cfRule type="cellIs" priority="77" dxfId="86" operator="equal" stopIfTrue="1">
      <formula>"Incohérence"</formula>
    </cfRule>
    <cfRule type="cellIs" priority="78" dxfId="86" operator="equal" stopIfTrue="1">
      <formula>"KO"</formula>
    </cfRule>
  </conditionalFormatting>
  <conditionalFormatting sqref="D15">
    <cfRule type="cellIs" priority="73" dxfId="86" operator="equal" stopIfTrue="1">
      <formula>"Atypie"</formula>
    </cfRule>
    <cfRule type="cellIs" priority="74" dxfId="86" operator="equal" stopIfTrue="1">
      <formula>"Non saisi"</formula>
    </cfRule>
  </conditionalFormatting>
  <conditionalFormatting sqref="D20">
    <cfRule type="cellIs" priority="69" dxfId="86" operator="notEqual" stopIfTrue="1">
      <formula>"OK"</formula>
    </cfRule>
    <cfRule type="cellIs" priority="70" dxfId="86" operator="equal" stopIfTrue="1">
      <formula>"Atypie"</formula>
    </cfRule>
    <cfRule type="cellIs" priority="71" dxfId="86" operator="equal" stopIfTrue="1">
      <formula>"Incohérence"</formula>
    </cfRule>
    <cfRule type="cellIs" priority="72" dxfId="86" operator="equal" stopIfTrue="1">
      <formula>"KO"</formula>
    </cfRule>
  </conditionalFormatting>
  <conditionalFormatting sqref="D21">
    <cfRule type="cellIs" priority="65" dxfId="86" operator="notEqual" stopIfTrue="1">
      <formula>"OK"</formula>
    </cfRule>
    <cfRule type="cellIs" priority="66" dxfId="86" operator="equal" stopIfTrue="1">
      <formula>"Atypie"</formula>
    </cfRule>
    <cfRule type="cellIs" priority="67" dxfId="86" operator="equal" stopIfTrue="1">
      <formula>"Incohérence"</formula>
    </cfRule>
    <cfRule type="cellIs" priority="68" dxfId="86" operator="equal" stopIfTrue="1">
      <formula>"KO"</formula>
    </cfRule>
  </conditionalFormatting>
  <conditionalFormatting sqref="D22">
    <cfRule type="cellIs" priority="57" dxfId="86" operator="notEqual" stopIfTrue="1">
      <formula>"OK"</formula>
    </cfRule>
    <cfRule type="cellIs" priority="58" dxfId="86" operator="equal" stopIfTrue="1">
      <formula>"Atypie"</formula>
    </cfRule>
    <cfRule type="cellIs" priority="59" dxfId="86" operator="equal" stopIfTrue="1">
      <formula>"Incohérence"</formula>
    </cfRule>
    <cfRule type="cellIs" priority="60" dxfId="86" operator="equal" stopIfTrue="1">
      <formula>"KO"</formula>
    </cfRule>
  </conditionalFormatting>
  <conditionalFormatting sqref="D23">
    <cfRule type="cellIs" priority="53" dxfId="86" operator="notEqual" stopIfTrue="1">
      <formula>"OK"</formula>
    </cfRule>
    <cfRule type="cellIs" priority="54" dxfId="86" operator="equal" stopIfTrue="1">
      <formula>"Atypie"</formula>
    </cfRule>
    <cfRule type="cellIs" priority="55" dxfId="86" operator="equal" stopIfTrue="1">
      <formula>"Incohérence"</formula>
    </cfRule>
    <cfRule type="cellIs" priority="56" dxfId="86" operator="equal" stopIfTrue="1">
      <formula>"KO"</formula>
    </cfRule>
  </conditionalFormatting>
  <conditionalFormatting sqref="D24">
    <cfRule type="cellIs" priority="49" dxfId="86" operator="notEqual" stopIfTrue="1">
      <formula>"OK"</formula>
    </cfRule>
    <cfRule type="cellIs" priority="50" dxfId="86" operator="equal" stopIfTrue="1">
      <formula>"Atypie"</formula>
    </cfRule>
    <cfRule type="cellIs" priority="51" dxfId="86" operator="equal" stopIfTrue="1">
      <formula>"Incohérence"</formula>
    </cfRule>
    <cfRule type="cellIs" priority="52" dxfId="86" operator="equal" stopIfTrue="1">
      <formula>"KO"</formula>
    </cfRule>
  </conditionalFormatting>
  <conditionalFormatting sqref="D25">
    <cfRule type="cellIs" priority="41" dxfId="86" operator="notEqual" stopIfTrue="1">
      <formula>"OK"</formula>
    </cfRule>
    <cfRule type="cellIs" priority="42" dxfId="86" operator="equal" stopIfTrue="1">
      <formula>"Atypie"</formula>
    </cfRule>
    <cfRule type="cellIs" priority="43" dxfId="86" operator="equal" stopIfTrue="1">
      <formula>"Incohérence"</formula>
    </cfRule>
    <cfRule type="cellIs" priority="44" dxfId="86" operator="equal" stopIfTrue="1">
      <formula>"KO"</formula>
    </cfRule>
  </conditionalFormatting>
  <conditionalFormatting sqref="D26">
    <cfRule type="cellIs" priority="37" dxfId="86" operator="notEqual" stopIfTrue="1">
      <formula>"OK"</formula>
    </cfRule>
    <cfRule type="cellIs" priority="38" dxfId="86" operator="equal" stopIfTrue="1">
      <formula>"Atypie"</formula>
    </cfRule>
    <cfRule type="cellIs" priority="39" dxfId="86" operator="equal" stopIfTrue="1">
      <formula>"Incohérence"</formula>
    </cfRule>
    <cfRule type="cellIs" priority="40" dxfId="86" operator="equal" stopIfTrue="1">
      <formula>"KO"</formula>
    </cfRule>
  </conditionalFormatting>
  <conditionalFormatting sqref="D27">
    <cfRule type="cellIs" priority="33" dxfId="86" operator="notEqual" stopIfTrue="1">
      <formula>"OK"</formula>
    </cfRule>
    <cfRule type="cellIs" priority="34" dxfId="86" operator="equal" stopIfTrue="1">
      <formula>"Atypie"</formula>
    </cfRule>
    <cfRule type="cellIs" priority="35" dxfId="86" operator="equal" stopIfTrue="1">
      <formula>"Incohérence"</formula>
    </cfRule>
    <cfRule type="cellIs" priority="36" dxfId="86" operator="equal" stopIfTrue="1">
      <formula>"KO"</formula>
    </cfRule>
  </conditionalFormatting>
  <conditionalFormatting sqref="D30">
    <cfRule type="cellIs" priority="29" dxfId="86" operator="notEqual" stopIfTrue="1">
      <formula>"OK"</formula>
    </cfRule>
    <cfRule type="cellIs" priority="30" dxfId="86" operator="equal" stopIfTrue="1">
      <formula>"Atypie"</formula>
    </cfRule>
    <cfRule type="cellIs" priority="31" dxfId="86" operator="equal" stopIfTrue="1">
      <formula>"Incohérence"</formula>
    </cfRule>
    <cfRule type="cellIs" priority="32" dxfId="86" operator="equal" stopIfTrue="1">
      <formula>"KO"</formula>
    </cfRule>
  </conditionalFormatting>
  <conditionalFormatting sqref="D32">
    <cfRule type="cellIs" priority="17" dxfId="86" operator="notEqual" stopIfTrue="1">
      <formula>"OK"</formula>
    </cfRule>
    <cfRule type="cellIs" priority="18" dxfId="86" operator="equal" stopIfTrue="1">
      <formula>"Atypie"</formula>
    </cfRule>
    <cfRule type="cellIs" priority="19" dxfId="86" operator="equal" stopIfTrue="1">
      <formula>"Incohérence"</formula>
    </cfRule>
    <cfRule type="cellIs" priority="20" dxfId="86" operator="equal" stopIfTrue="1">
      <formula>"KO"</formula>
    </cfRule>
  </conditionalFormatting>
  <conditionalFormatting sqref="D33">
    <cfRule type="cellIs" priority="13" dxfId="86" operator="notEqual" stopIfTrue="1">
      <formula>"OK"</formula>
    </cfRule>
    <cfRule type="cellIs" priority="14" dxfId="86" operator="equal" stopIfTrue="1">
      <formula>"Atypie"</formula>
    </cfRule>
    <cfRule type="cellIs" priority="15" dxfId="86" operator="equal" stopIfTrue="1">
      <formula>"Incohérence"</formula>
    </cfRule>
    <cfRule type="cellIs" priority="16" dxfId="86" operator="equal" stopIfTrue="1">
      <formula>"KO"</formula>
    </cfRule>
  </conditionalFormatting>
  <conditionalFormatting sqref="D36">
    <cfRule type="cellIs" priority="9" dxfId="86" operator="notEqual" stopIfTrue="1">
      <formula>"OK"</formula>
    </cfRule>
    <cfRule type="cellIs" priority="10" dxfId="86" operator="equal" stopIfTrue="1">
      <formula>"Atypie"</formula>
    </cfRule>
    <cfRule type="cellIs" priority="11" dxfId="86" operator="equal" stopIfTrue="1">
      <formula>"Incohérence"</formula>
    </cfRule>
    <cfRule type="cellIs" priority="12" dxfId="86" operator="equal" stopIfTrue="1">
      <formula>"KO"</formula>
    </cfRule>
  </conditionalFormatting>
  <conditionalFormatting sqref="D39">
    <cfRule type="cellIs" priority="5" dxfId="86" operator="notEqual" stopIfTrue="1">
      <formula>"OK"</formula>
    </cfRule>
    <cfRule type="cellIs" priority="6" dxfId="86" operator="equal" stopIfTrue="1">
      <formula>"Atypie"</formula>
    </cfRule>
    <cfRule type="cellIs" priority="7" dxfId="86" operator="equal" stopIfTrue="1">
      <formula>"Incohérence"</formula>
    </cfRule>
    <cfRule type="cellIs" priority="8" dxfId="86" operator="equal" stopIfTrue="1">
      <formula>"KO"</formula>
    </cfRule>
  </conditionalFormatting>
  <conditionalFormatting sqref="D40">
    <cfRule type="cellIs" priority="1" dxfId="86" operator="notEqual" stopIfTrue="1">
      <formula>"OK"</formula>
    </cfRule>
    <cfRule type="cellIs" priority="2" dxfId="86" operator="equal" stopIfTrue="1">
      <formula>"Atypie"</formula>
    </cfRule>
    <cfRule type="cellIs" priority="3" dxfId="86" operator="equal" stopIfTrue="1">
      <formula>"Incohérence"</formula>
    </cfRule>
    <cfRule type="cellIs" priority="4" dxfId="86" operator="equal" stopIfTrue="1">
      <formula>"KO"</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F8" sqref="F8"/>
    </sheetView>
  </sheetViews>
  <sheetFormatPr defaultColWidth="10.8515625" defaultRowHeight="15"/>
  <cols>
    <col min="1" max="1" width="46.00390625" style="674" customWidth="1"/>
    <col min="2" max="2" width="20.8515625" style="675" customWidth="1"/>
    <col min="3" max="3" width="46.00390625" style="676" customWidth="1"/>
    <col min="4" max="4" width="20.8515625" style="675" customWidth="1"/>
    <col min="5" max="5" width="11.421875" style="676" customWidth="1"/>
    <col min="6" max="16384" width="10.8515625" style="668" customWidth="1"/>
  </cols>
  <sheetData>
    <row r="1" spans="1:5" ht="18" thickBot="1">
      <c r="A1" s="665" t="s">
        <v>453</v>
      </c>
      <c r="B1" s="666"/>
      <c r="C1" s="667" t="s">
        <v>459</v>
      </c>
      <c r="D1" s="665"/>
      <c r="E1" s="665"/>
    </row>
    <row r="2" spans="1:5" ht="31.5" thickTop="1">
      <c r="A2" s="669" t="s">
        <v>454</v>
      </c>
      <c r="B2" s="670" t="s">
        <v>455</v>
      </c>
      <c r="C2" s="669" t="s">
        <v>456</v>
      </c>
      <c r="D2" s="670" t="s">
        <v>457</v>
      </c>
      <c r="E2" s="669" t="s">
        <v>458</v>
      </c>
    </row>
    <row r="3" spans="1:5" ht="12.75">
      <c r="A3" s="671"/>
      <c r="B3" s="672"/>
      <c r="C3" s="673"/>
      <c r="D3" s="672"/>
      <c r="E3" s="673">
        <f aca="true" t="shared" si="0" ref="E3:E66">IF(B3&lt;&gt;0,IF(ABS(B3-D3)&gt;0.1,"KO","OK"),"")</f>
      </c>
    </row>
    <row r="4" spans="1:5" ht="12.75">
      <c r="A4" s="671"/>
      <c r="B4" s="672"/>
      <c r="C4" s="673"/>
      <c r="D4" s="672"/>
      <c r="E4" s="673">
        <f t="shared" si="0"/>
      </c>
    </row>
    <row r="5" spans="1:5" ht="12.75">
      <c r="A5" s="671"/>
      <c r="B5" s="672"/>
      <c r="C5" s="673"/>
      <c r="D5" s="672"/>
      <c r="E5" s="673">
        <f t="shared" si="0"/>
      </c>
    </row>
    <row r="6" spans="1:5" ht="12.75">
      <c r="A6" s="671"/>
      <c r="B6" s="672"/>
      <c r="C6" s="673"/>
      <c r="D6" s="672"/>
      <c r="E6" s="673">
        <f t="shared" si="0"/>
      </c>
    </row>
    <row r="7" spans="1:5" ht="12.75">
      <c r="A7" s="671"/>
      <c r="B7" s="672"/>
      <c r="C7" s="673"/>
      <c r="D7" s="672"/>
      <c r="E7" s="673">
        <f t="shared" si="0"/>
      </c>
    </row>
    <row r="8" spans="1:5" ht="12.75">
      <c r="A8" s="671"/>
      <c r="B8" s="672"/>
      <c r="C8" s="673"/>
      <c r="D8" s="672"/>
      <c r="E8" s="673">
        <f t="shared" si="0"/>
      </c>
    </row>
    <row r="9" spans="1:5" ht="12.75">
      <c r="A9" s="671"/>
      <c r="B9" s="672"/>
      <c r="C9" s="673"/>
      <c r="D9" s="672"/>
      <c r="E9" s="673">
        <f t="shared" si="0"/>
      </c>
    </row>
    <row r="10" spans="1:5" ht="12.75">
      <c r="A10" s="671"/>
      <c r="B10" s="672"/>
      <c r="C10" s="673"/>
      <c r="D10" s="672"/>
      <c r="E10" s="673">
        <f t="shared" si="0"/>
      </c>
    </row>
    <row r="11" spans="1:5" ht="12.75">
      <c r="A11" s="671"/>
      <c r="B11" s="672"/>
      <c r="C11" s="673"/>
      <c r="D11" s="672"/>
      <c r="E11" s="673">
        <f t="shared" si="0"/>
      </c>
    </row>
    <row r="12" spans="1:5" ht="12.75">
      <c r="A12" s="671"/>
      <c r="B12" s="672"/>
      <c r="C12" s="673"/>
      <c r="D12" s="672"/>
      <c r="E12" s="673">
        <f t="shared" si="0"/>
      </c>
    </row>
    <row r="13" spans="1:5" ht="12.75">
      <c r="A13" s="671"/>
      <c r="B13" s="672"/>
      <c r="C13" s="673"/>
      <c r="D13" s="672"/>
      <c r="E13" s="673">
        <f t="shared" si="0"/>
      </c>
    </row>
    <row r="14" spans="1:5" ht="12.75">
      <c r="A14" s="671"/>
      <c r="B14" s="672"/>
      <c r="C14" s="673"/>
      <c r="D14" s="672"/>
      <c r="E14" s="673">
        <f t="shared" si="0"/>
      </c>
    </row>
    <row r="15" spans="1:5" ht="12.75">
      <c r="A15" s="671"/>
      <c r="B15" s="672"/>
      <c r="C15" s="673"/>
      <c r="D15" s="672"/>
      <c r="E15" s="673">
        <f t="shared" si="0"/>
      </c>
    </row>
    <row r="16" spans="1:5" ht="12.75">
      <c r="A16" s="671"/>
      <c r="B16" s="672"/>
      <c r="C16" s="673"/>
      <c r="D16" s="672"/>
      <c r="E16" s="673">
        <f t="shared" si="0"/>
      </c>
    </row>
    <row r="17" spans="1:5" ht="12.75">
      <c r="A17" s="671"/>
      <c r="B17" s="672"/>
      <c r="C17" s="673"/>
      <c r="D17" s="672"/>
      <c r="E17" s="673">
        <f t="shared" si="0"/>
      </c>
    </row>
    <row r="18" spans="1:5" ht="12.75">
      <c r="A18" s="671"/>
      <c r="B18" s="672"/>
      <c r="C18" s="673"/>
      <c r="D18" s="672"/>
      <c r="E18" s="673">
        <f t="shared" si="0"/>
      </c>
    </row>
    <row r="19" spans="1:5" ht="12.75">
      <c r="A19" s="671"/>
      <c r="B19" s="672"/>
      <c r="C19" s="673"/>
      <c r="D19" s="672"/>
      <c r="E19" s="673">
        <f t="shared" si="0"/>
      </c>
    </row>
    <row r="20" spans="1:5" ht="12.75">
      <c r="A20" s="671"/>
      <c r="B20" s="672"/>
      <c r="C20" s="673"/>
      <c r="D20" s="672"/>
      <c r="E20" s="673">
        <f t="shared" si="0"/>
      </c>
    </row>
    <row r="21" spans="1:5" ht="12.75">
      <c r="A21" s="671"/>
      <c r="B21" s="672"/>
      <c r="C21" s="673"/>
      <c r="D21" s="672"/>
      <c r="E21" s="673">
        <f t="shared" si="0"/>
      </c>
    </row>
    <row r="22" spans="1:5" ht="12.75">
      <c r="A22" s="671"/>
      <c r="B22" s="672"/>
      <c r="C22" s="673"/>
      <c r="D22" s="672"/>
      <c r="E22" s="673">
        <f t="shared" si="0"/>
      </c>
    </row>
    <row r="23" spans="1:5" ht="12.75">
      <c r="A23" s="671"/>
      <c r="B23" s="672"/>
      <c r="C23" s="673"/>
      <c r="D23" s="672"/>
      <c r="E23" s="673">
        <f t="shared" si="0"/>
      </c>
    </row>
    <row r="24" spans="1:5" ht="12.75">
      <c r="A24" s="671"/>
      <c r="B24" s="672"/>
      <c r="C24" s="673"/>
      <c r="D24" s="672"/>
      <c r="E24" s="673">
        <f t="shared" si="0"/>
      </c>
    </row>
    <row r="25" spans="1:5" ht="12.75">
      <c r="A25" s="671"/>
      <c r="B25" s="672"/>
      <c r="C25" s="673"/>
      <c r="D25" s="672"/>
      <c r="E25" s="673">
        <f t="shared" si="0"/>
      </c>
    </row>
    <row r="26" spans="1:5" ht="12.75">
      <c r="A26" s="671"/>
      <c r="B26" s="672"/>
      <c r="C26" s="673"/>
      <c r="D26" s="672"/>
      <c r="E26" s="673">
        <f t="shared" si="0"/>
      </c>
    </row>
    <row r="27" spans="1:5" ht="12.75">
      <c r="A27" s="671"/>
      <c r="B27" s="672"/>
      <c r="C27" s="673"/>
      <c r="D27" s="672"/>
      <c r="E27" s="673">
        <f t="shared" si="0"/>
      </c>
    </row>
    <row r="28" spans="1:5" ht="12.75">
      <c r="A28" s="671"/>
      <c r="B28" s="672"/>
      <c r="C28" s="673"/>
      <c r="D28" s="672"/>
      <c r="E28" s="673">
        <f t="shared" si="0"/>
      </c>
    </row>
    <row r="29" spans="1:5" ht="12.75">
      <c r="A29" s="671"/>
      <c r="B29" s="672"/>
      <c r="C29" s="673"/>
      <c r="D29" s="672"/>
      <c r="E29" s="673">
        <f t="shared" si="0"/>
      </c>
    </row>
    <row r="30" spans="1:5" ht="12.75">
      <c r="A30" s="671"/>
      <c r="B30" s="672"/>
      <c r="C30" s="673"/>
      <c r="D30" s="672"/>
      <c r="E30" s="673">
        <f t="shared" si="0"/>
      </c>
    </row>
    <row r="31" spans="1:5" ht="12.75">
      <c r="A31" s="671"/>
      <c r="B31" s="672"/>
      <c r="C31" s="673"/>
      <c r="D31" s="672"/>
      <c r="E31" s="673">
        <f t="shared" si="0"/>
      </c>
    </row>
    <row r="32" spans="1:5" ht="12.75">
      <c r="A32" s="671"/>
      <c r="B32" s="672"/>
      <c r="C32" s="673"/>
      <c r="D32" s="672"/>
      <c r="E32" s="673">
        <f t="shared" si="0"/>
      </c>
    </row>
    <row r="33" spans="1:5" ht="12.75">
      <c r="A33" s="671"/>
      <c r="B33" s="672"/>
      <c r="C33" s="673"/>
      <c r="D33" s="672"/>
      <c r="E33" s="673">
        <f t="shared" si="0"/>
      </c>
    </row>
    <row r="34" spans="1:5" ht="12.75">
      <c r="A34" s="671"/>
      <c r="B34" s="672"/>
      <c r="C34" s="673"/>
      <c r="D34" s="672"/>
      <c r="E34" s="673">
        <f t="shared" si="0"/>
      </c>
    </row>
    <row r="35" spans="1:5" ht="12.75">
      <c r="A35" s="671"/>
      <c r="B35" s="672"/>
      <c r="C35" s="673"/>
      <c r="D35" s="672"/>
      <c r="E35" s="673">
        <f t="shared" si="0"/>
      </c>
    </row>
    <row r="36" spans="1:5" ht="12.75">
      <c r="A36" s="671"/>
      <c r="B36" s="672"/>
      <c r="C36" s="673"/>
      <c r="D36" s="672"/>
      <c r="E36" s="673">
        <f t="shared" si="0"/>
      </c>
    </row>
    <row r="37" spans="1:5" ht="12.75">
      <c r="A37" s="671"/>
      <c r="B37" s="672"/>
      <c r="C37" s="673"/>
      <c r="D37" s="672"/>
      <c r="E37" s="673">
        <f t="shared" si="0"/>
      </c>
    </row>
    <row r="38" spans="1:5" ht="12.75">
      <c r="A38" s="671"/>
      <c r="B38" s="672"/>
      <c r="C38" s="673"/>
      <c r="D38" s="672"/>
      <c r="E38" s="673">
        <f t="shared" si="0"/>
      </c>
    </row>
    <row r="39" spans="1:5" ht="12.75">
      <c r="A39" s="671"/>
      <c r="B39" s="672"/>
      <c r="C39" s="673"/>
      <c r="D39" s="672"/>
      <c r="E39" s="673">
        <f t="shared" si="0"/>
      </c>
    </row>
    <row r="40" spans="1:5" ht="12.75">
      <c r="A40" s="671"/>
      <c r="B40" s="672"/>
      <c r="C40" s="673"/>
      <c r="D40" s="672"/>
      <c r="E40" s="673">
        <f t="shared" si="0"/>
      </c>
    </row>
    <row r="41" spans="1:5" ht="12.75">
      <c r="A41" s="671"/>
      <c r="B41" s="672"/>
      <c r="C41" s="673"/>
      <c r="D41" s="672"/>
      <c r="E41" s="673">
        <f t="shared" si="0"/>
      </c>
    </row>
    <row r="42" spans="1:5" ht="12.75">
      <c r="A42" s="671"/>
      <c r="B42" s="672"/>
      <c r="C42" s="673"/>
      <c r="D42" s="672"/>
      <c r="E42" s="673">
        <f t="shared" si="0"/>
      </c>
    </row>
    <row r="43" spans="1:5" ht="12.75">
      <c r="A43" s="671"/>
      <c r="B43" s="672"/>
      <c r="C43" s="673"/>
      <c r="D43" s="672"/>
      <c r="E43" s="673">
        <f t="shared" si="0"/>
      </c>
    </row>
    <row r="44" spans="1:5" ht="12.75">
      <c r="A44" s="671"/>
      <c r="B44" s="672"/>
      <c r="C44" s="673"/>
      <c r="D44" s="672"/>
      <c r="E44" s="673">
        <f t="shared" si="0"/>
      </c>
    </row>
    <row r="45" spans="1:5" ht="12.75">
      <c r="A45" s="671"/>
      <c r="B45" s="672"/>
      <c r="C45" s="673"/>
      <c r="D45" s="672"/>
      <c r="E45" s="673">
        <f t="shared" si="0"/>
      </c>
    </row>
    <row r="46" spans="1:5" ht="12.75">
      <c r="A46" s="671"/>
      <c r="B46" s="672"/>
      <c r="C46" s="673"/>
      <c r="D46" s="672"/>
      <c r="E46" s="673">
        <f t="shared" si="0"/>
      </c>
    </row>
    <row r="47" spans="1:5" ht="12.75">
      <c r="A47" s="671"/>
      <c r="B47" s="672"/>
      <c r="C47" s="673"/>
      <c r="D47" s="672"/>
      <c r="E47" s="673">
        <f t="shared" si="0"/>
      </c>
    </row>
    <row r="48" spans="1:5" ht="12.75">
      <c r="A48" s="671"/>
      <c r="B48" s="672"/>
      <c r="C48" s="673"/>
      <c r="D48" s="672"/>
      <c r="E48" s="673">
        <f t="shared" si="0"/>
      </c>
    </row>
    <row r="49" spans="1:5" ht="12.75">
      <c r="A49" s="671"/>
      <c r="B49" s="672"/>
      <c r="C49" s="673"/>
      <c r="D49" s="672"/>
      <c r="E49" s="673">
        <f t="shared" si="0"/>
      </c>
    </row>
    <row r="50" spans="1:5" ht="12.75">
      <c r="A50" s="671"/>
      <c r="B50" s="672"/>
      <c r="C50" s="673"/>
      <c r="D50" s="672"/>
      <c r="E50" s="673">
        <f t="shared" si="0"/>
      </c>
    </row>
    <row r="51" spans="1:5" ht="12.75">
      <c r="A51" s="671"/>
      <c r="B51" s="672"/>
      <c r="C51" s="673"/>
      <c r="D51" s="672"/>
      <c r="E51" s="673">
        <f t="shared" si="0"/>
      </c>
    </row>
    <row r="52" spans="1:5" ht="12.75">
      <c r="A52" s="671"/>
      <c r="B52" s="672"/>
      <c r="C52" s="673"/>
      <c r="D52" s="672"/>
      <c r="E52" s="673">
        <f t="shared" si="0"/>
      </c>
    </row>
    <row r="53" spans="1:5" ht="12.75">
      <c r="A53" s="671"/>
      <c r="B53" s="672"/>
      <c r="C53" s="673"/>
      <c r="D53" s="672"/>
      <c r="E53" s="673">
        <f t="shared" si="0"/>
      </c>
    </row>
    <row r="54" spans="1:5" ht="12.75">
      <c r="A54" s="671"/>
      <c r="B54" s="672"/>
      <c r="C54" s="673"/>
      <c r="D54" s="672"/>
      <c r="E54" s="673">
        <f t="shared" si="0"/>
      </c>
    </row>
    <row r="55" spans="1:5" ht="12.75">
      <c r="A55" s="671"/>
      <c r="B55" s="672"/>
      <c r="C55" s="673"/>
      <c r="D55" s="672"/>
      <c r="E55" s="673">
        <f t="shared" si="0"/>
      </c>
    </row>
    <row r="56" spans="1:5" ht="12.75">
      <c r="A56" s="671"/>
      <c r="B56" s="672"/>
      <c r="C56" s="673"/>
      <c r="D56" s="672"/>
      <c r="E56" s="673">
        <f t="shared" si="0"/>
      </c>
    </row>
    <row r="57" spans="1:5" ht="12.75">
      <c r="A57" s="671"/>
      <c r="B57" s="672"/>
      <c r="C57" s="673"/>
      <c r="D57" s="672"/>
      <c r="E57" s="673">
        <f t="shared" si="0"/>
      </c>
    </row>
    <row r="58" spans="1:5" ht="12.75">
      <c r="A58" s="671"/>
      <c r="B58" s="672"/>
      <c r="C58" s="673"/>
      <c r="D58" s="672"/>
      <c r="E58" s="673">
        <f t="shared" si="0"/>
      </c>
    </row>
    <row r="59" spans="1:5" ht="12.75">
      <c r="A59" s="671"/>
      <c r="B59" s="672"/>
      <c r="C59" s="673"/>
      <c r="D59" s="672"/>
      <c r="E59" s="673">
        <f t="shared" si="0"/>
      </c>
    </row>
    <row r="60" spans="1:5" ht="12.75">
      <c r="A60" s="671"/>
      <c r="B60" s="672"/>
      <c r="C60" s="673"/>
      <c r="D60" s="672"/>
      <c r="E60" s="673">
        <f t="shared" si="0"/>
      </c>
    </row>
    <row r="61" spans="1:5" ht="12.75">
      <c r="A61" s="671"/>
      <c r="B61" s="672"/>
      <c r="C61" s="673"/>
      <c r="D61" s="672"/>
      <c r="E61" s="673">
        <f t="shared" si="0"/>
      </c>
    </row>
    <row r="62" spans="1:5" ht="12.75">
      <c r="A62" s="671"/>
      <c r="B62" s="672"/>
      <c r="C62" s="673"/>
      <c r="D62" s="672"/>
      <c r="E62" s="673">
        <f t="shared" si="0"/>
      </c>
    </row>
    <row r="63" spans="1:5" ht="12.75">
      <c r="A63" s="671"/>
      <c r="B63" s="672"/>
      <c r="C63" s="673"/>
      <c r="D63" s="672"/>
      <c r="E63" s="673">
        <f t="shared" si="0"/>
      </c>
    </row>
    <row r="64" spans="1:5" ht="12.75">
      <c r="A64" s="671"/>
      <c r="B64" s="672"/>
      <c r="C64" s="673"/>
      <c r="D64" s="672"/>
      <c r="E64" s="673">
        <f t="shared" si="0"/>
      </c>
    </row>
    <row r="65" spans="1:5" ht="12.75">
      <c r="A65" s="671"/>
      <c r="B65" s="672"/>
      <c r="C65" s="673"/>
      <c r="D65" s="672"/>
      <c r="E65" s="673">
        <f t="shared" si="0"/>
      </c>
    </row>
    <row r="66" spans="1:5" ht="12.75">
      <c r="A66" s="671"/>
      <c r="B66" s="672"/>
      <c r="C66" s="673"/>
      <c r="D66" s="672"/>
      <c r="E66" s="673">
        <f t="shared" si="0"/>
      </c>
    </row>
    <row r="67" spans="1:5" ht="12.75">
      <c r="A67" s="671"/>
      <c r="B67" s="672"/>
      <c r="C67" s="673"/>
      <c r="D67" s="672"/>
      <c r="E67" s="673">
        <f aca="true" t="shared" si="1" ref="E67:E130">IF(B67&lt;&gt;0,IF(ABS(B67-D67)&gt;0.1,"KO","OK"),"")</f>
      </c>
    </row>
    <row r="68" spans="1:5" ht="12.75">
      <c r="A68" s="671"/>
      <c r="B68" s="672"/>
      <c r="C68" s="673"/>
      <c r="D68" s="672"/>
      <c r="E68" s="673">
        <f t="shared" si="1"/>
      </c>
    </row>
    <row r="69" spans="1:5" ht="12.75">
      <c r="A69" s="671"/>
      <c r="B69" s="672"/>
      <c r="C69" s="673"/>
      <c r="D69" s="672"/>
      <c r="E69" s="673">
        <f t="shared" si="1"/>
      </c>
    </row>
    <row r="70" spans="1:5" ht="12.75">
      <c r="A70" s="671"/>
      <c r="B70" s="672"/>
      <c r="C70" s="673"/>
      <c r="D70" s="672"/>
      <c r="E70" s="673">
        <f t="shared" si="1"/>
      </c>
    </row>
    <row r="71" spans="1:5" ht="12.75">
      <c r="A71" s="671"/>
      <c r="B71" s="672"/>
      <c r="C71" s="673"/>
      <c r="D71" s="672"/>
      <c r="E71" s="673">
        <f t="shared" si="1"/>
      </c>
    </row>
    <row r="72" spans="1:5" ht="12.75">
      <c r="A72" s="671"/>
      <c r="B72" s="672"/>
      <c r="C72" s="673"/>
      <c r="D72" s="672"/>
      <c r="E72" s="673">
        <f t="shared" si="1"/>
      </c>
    </row>
    <row r="73" spans="1:5" ht="12.75">
      <c r="A73" s="671"/>
      <c r="B73" s="672"/>
      <c r="C73" s="673"/>
      <c r="D73" s="672"/>
      <c r="E73" s="673">
        <f t="shared" si="1"/>
      </c>
    </row>
    <row r="74" spans="1:5" ht="12.75">
      <c r="A74" s="671"/>
      <c r="B74" s="672"/>
      <c r="C74" s="673"/>
      <c r="D74" s="672"/>
      <c r="E74" s="673">
        <f t="shared" si="1"/>
      </c>
    </row>
    <row r="75" spans="1:5" ht="12.75">
      <c r="A75" s="671"/>
      <c r="B75" s="672"/>
      <c r="C75" s="673"/>
      <c r="D75" s="672"/>
      <c r="E75" s="673">
        <f t="shared" si="1"/>
      </c>
    </row>
    <row r="76" spans="1:5" ht="12.75">
      <c r="A76" s="671"/>
      <c r="B76" s="672"/>
      <c r="C76" s="673"/>
      <c r="D76" s="672"/>
      <c r="E76" s="673">
        <f t="shared" si="1"/>
      </c>
    </row>
    <row r="77" spans="1:5" ht="12.75">
      <c r="A77" s="671"/>
      <c r="B77" s="672"/>
      <c r="C77" s="673"/>
      <c r="D77" s="672"/>
      <c r="E77" s="673">
        <f t="shared" si="1"/>
      </c>
    </row>
    <row r="78" spans="1:5" ht="12.75">
      <c r="A78" s="671"/>
      <c r="B78" s="672"/>
      <c r="C78" s="673"/>
      <c r="D78" s="672"/>
      <c r="E78" s="673">
        <f t="shared" si="1"/>
      </c>
    </row>
    <row r="79" spans="1:5" ht="12.75">
      <c r="A79" s="671"/>
      <c r="B79" s="672"/>
      <c r="C79" s="673"/>
      <c r="D79" s="672"/>
      <c r="E79" s="673">
        <f t="shared" si="1"/>
      </c>
    </row>
    <row r="80" spans="1:5" ht="12.75">
      <c r="A80" s="671"/>
      <c r="B80" s="672"/>
      <c r="C80" s="673"/>
      <c r="D80" s="672"/>
      <c r="E80" s="673">
        <f t="shared" si="1"/>
      </c>
    </row>
    <row r="81" spans="1:5" ht="12.75">
      <c r="A81" s="671"/>
      <c r="B81" s="672"/>
      <c r="C81" s="673"/>
      <c r="D81" s="672"/>
      <c r="E81" s="673">
        <f t="shared" si="1"/>
      </c>
    </row>
    <row r="82" spans="1:5" ht="12.75">
      <c r="A82" s="671"/>
      <c r="B82" s="672"/>
      <c r="C82" s="673"/>
      <c r="D82" s="672"/>
      <c r="E82" s="673">
        <f t="shared" si="1"/>
      </c>
    </row>
    <row r="83" spans="1:5" ht="12.75">
      <c r="A83" s="671"/>
      <c r="B83" s="672"/>
      <c r="C83" s="673"/>
      <c r="D83" s="672"/>
      <c r="E83" s="673">
        <f t="shared" si="1"/>
      </c>
    </row>
    <row r="84" spans="1:5" ht="12.75">
      <c r="A84" s="671"/>
      <c r="B84" s="672"/>
      <c r="C84" s="673"/>
      <c r="D84" s="672"/>
      <c r="E84" s="673">
        <f t="shared" si="1"/>
      </c>
    </row>
    <row r="85" spans="1:5" ht="12.75">
      <c r="A85" s="671"/>
      <c r="B85" s="672"/>
      <c r="C85" s="673"/>
      <c r="D85" s="672"/>
      <c r="E85" s="673">
        <f t="shared" si="1"/>
      </c>
    </row>
    <row r="86" spans="1:5" ht="12.75">
      <c r="A86" s="671"/>
      <c r="B86" s="672"/>
      <c r="C86" s="673"/>
      <c r="D86" s="672"/>
      <c r="E86" s="673">
        <f t="shared" si="1"/>
      </c>
    </row>
    <row r="87" spans="1:5" ht="12.75">
      <c r="A87" s="671"/>
      <c r="B87" s="672"/>
      <c r="C87" s="673"/>
      <c r="D87" s="672"/>
      <c r="E87" s="673">
        <f t="shared" si="1"/>
      </c>
    </row>
    <row r="88" spans="1:5" ht="12.75">
      <c r="A88" s="671"/>
      <c r="B88" s="672"/>
      <c r="C88" s="673"/>
      <c r="D88" s="672"/>
      <c r="E88" s="673">
        <f t="shared" si="1"/>
      </c>
    </row>
    <row r="89" spans="1:5" ht="12.75">
      <c r="A89" s="671"/>
      <c r="B89" s="672"/>
      <c r="C89" s="673"/>
      <c r="D89" s="672"/>
      <c r="E89" s="673">
        <f t="shared" si="1"/>
      </c>
    </row>
    <row r="90" spans="1:5" ht="12.75">
      <c r="A90" s="671"/>
      <c r="B90" s="672"/>
      <c r="C90" s="673"/>
      <c r="D90" s="672"/>
      <c r="E90" s="673">
        <f t="shared" si="1"/>
      </c>
    </row>
    <row r="91" spans="1:5" ht="12.75">
      <c r="A91" s="671"/>
      <c r="B91" s="672"/>
      <c r="C91" s="673"/>
      <c r="D91" s="672"/>
      <c r="E91" s="673">
        <f t="shared" si="1"/>
      </c>
    </row>
    <row r="92" spans="1:5" ht="12.75">
      <c r="A92" s="671"/>
      <c r="B92" s="672"/>
      <c r="C92" s="673"/>
      <c r="D92" s="672"/>
      <c r="E92" s="673">
        <f t="shared" si="1"/>
      </c>
    </row>
    <row r="93" spans="1:5" ht="12.75">
      <c r="A93" s="671"/>
      <c r="B93" s="672"/>
      <c r="C93" s="673"/>
      <c r="D93" s="672"/>
      <c r="E93" s="673">
        <f t="shared" si="1"/>
      </c>
    </row>
    <row r="94" spans="1:5" ht="12.75">
      <c r="A94" s="671"/>
      <c r="B94" s="672"/>
      <c r="C94" s="673"/>
      <c r="D94" s="672"/>
      <c r="E94" s="673">
        <f t="shared" si="1"/>
      </c>
    </row>
    <row r="95" spans="1:5" ht="12.75">
      <c r="A95" s="671"/>
      <c r="B95" s="672"/>
      <c r="C95" s="673"/>
      <c r="D95" s="672"/>
      <c r="E95" s="673">
        <f t="shared" si="1"/>
      </c>
    </row>
    <row r="96" spans="1:5" ht="12.75">
      <c r="A96" s="671"/>
      <c r="B96" s="672"/>
      <c r="C96" s="673"/>
      <c r="D96" s="672"/>
      <c r="E96" s="673">
        <f t="shared" si="1"/>
      </c>
    </row>
    <row r="97" spans="1:5" ht="12.75">
      <c r="A97" s="671"/>
      <c r="B97" s="672"/>
      <c r="C97" s="673"/>
      <c r="D97" s="672"/>
      <c r="E97" s="673">
        <f t="shared" si="1"/>
      </c>
    </row>
    <row r="98" spans="1:5" ht="12.75">
      <c r="A98" s="671"/>
      <c r="B98" s="672"/>
      <c r="C98" s="673"/>
      <c r="D98" s="672"/>
      <c r="E98" s="673">
        <f t="shared" si="1"/>
      </c>
    </row>
    <row r="99" spans="1:5" ht="12.75">
      <c r="A99" s="671"/>
      <c r="B99" s="672"/>
      <c r="C99" s="673"/>
      <c r="D99" s="672"/>
      <c r="E99" s="673">
        <f t="shared" si="1"/>
      </c>
    </row>
    <row r="100" spans="1:5" ht="12.75">
      <c r="A100" s="671"/>
      <c r="B100" s="672"/>
      <c r="C100" s="673"/>
      <c r="D100" s="672"/>
      <c r="E100" s="673">
        <f t="shared" si="1"/>
      </c>
    </row>
    <row r="101" spans="1:5" ht="12.75">
      <c r="A101" s="671"/>
      <c r="B101" s="672"/>
      <c r="C101" s="673"/>
      <c r="D101" s="672"/>
      <c r="E101" s="673">
        <f t="shared" si="1"/>
      </c>
    </row>
    <row r="102" spans="1:5" ht="12.75">
      <c r="A102" s="671"/>
      <c r="B102" s="672"/>
      <c r="C102" s="673"/>
      <c r="D102" s="672"/>
      <c r="E102" s="673">
        <f t="shared" si="1"/>
      </c>
    </row>
    <row r="103" spans="1:5" ht="12.75">
      <c r="A103" s="671"/>
      <c r="B103" s="672"/>
      <c r="C103" s="673"/>
      <c r="D103" s="672"/>
      <c r="E103" s="673">
        <f t="shared" si="1"/>
      </c>
    </row>
    <row r="104" spans="1:5" ht="12.75">
      <c r="A104" s="671"/>
      <c r="B104" s="672"/>
      <c r="C104" s="673"/>
      <c r="D104" s="672"/>
      <c r="E104" s="673">
        <f t="shared" si="1"/>
      </c>
    </row>
    <row r="105" spans="1:5" ht="12.75">
      <c r="A105" s="671"/>
      <c r="B105" s="672"/>
      <c r="C105" s="673"/>
      <c r="D105" s="672"/>
      <c r="E105" s="673">
        <f t="shared" si="1"/>
      </c>
    </row>
    <row r="106" spans="1:5" ht="12.75">
      <c r="A106" s="671"/>
      <c r="B106" s="672"/>
      <c r="C106" s="673"/>
      <c r="D106" s="672"/>
      <c r="E106" s="673">
        <f t="shared" si="1"/>
      </c>
    </row>
    <row r="107" spans="1:5" ht="12.75">
      <c r="A107" s="671"/>
      <c r="B107" s="672"/>
      <c r="C107" s="673"/>
      <c r="D107" s="672"/>
      <c r="E107" s="673">
        <f t="shared" si="1"/>
      </c>
    </row>
    <row r="108" spans="1:5" ht="12.75">
      <c r="A108" s="671"/>
      <c r="B108" s="672"/>
      <c r="C108" s="673"/>
      <c r="D108" s="672"/>
      <c r="E108" s="673">
        <f t="shared" si="1"/>
      </c>
    </row>
    <row r="109" spans="1:5" ht="12.75">
      <c r="A109" s="671"/>
      <c r="B109" s="672"/>
      <c r="C109" s="673"/>
      <c r="D109" s="672"/>
      <c r="E109" s="673">
        <f t="shared" si="1"/>
      </c>
    </row>
    <row r="110" spans="1:5" ht="12.75">
      <c r="A110" s="671"/>
      <c r="B110" s="672"/>
      <c r="C110" s="673"/>
      <c r="D110" s="672"/>
      <c r="E110" s="673">
        <f t="shared" si="1"/>
      </c>
    </row>
    <row r="111" spans="1:5" ht="12.75">
      <c r="A111" s="671"/>
      <c r="B111" s="672"/>
      <c r="C111" s="673"/>
      <c r="D111" s="672"/>
      <c r="E111" s="673">
        <f t="shared" si="1"/>
      </c>
    </row>
    <row r="112" spans="1:5" ht="12.75">
      <c r="A112" s="671"/>
      <c r="B112" s="672"/>
      <c r="C112" s="673"/>
      <c r="D112" s="672"/>
      <c r="E112" s="673">
        <f t="shared" si="1"/>
      </c>
    </row>
    <row r="113" spans="1:5" ht="12.75">
      <c r="A113" s="671"/>
      <c r="B113" s="672"/>
      <c r="C113" s="673"/>
      <c r="D113" s="672"/>
      <c r="E113" s="673">
        <f t="shared" si="1"/>
      </c>
    </row>
    <row r="114" spans="1:5" ht="12.75">
      <c r="A114" s="671"/>
      <c r="B114" s="672"/>
      <c r="C114" s="673"/>
      <c r="D114" s="672"/>
      <c r="E114" s="673">
        <f t="shared" si="1"/>
      </c>
    </row>
    <row r="115" spans="1:5" ht="12.75">
      <c r="A115" s="671"/>
      <c r="B115" s="672"/>
      <c r="C115" s="673"/>
      <c r="D115" s="672"/>
      <c r="E115" s="673">
        <f t="shared" si="1"/>
      </c>
    </row>
    <row r="116" spans="1:5" ht="12.75">
      <c r="A116" s="671"/>
      <c r="B116" s="672"/>
      <c r="C116" s="673"/>
      <c r="D116" s="672"/>
      <c r="E116" s="673">
        <f t="shared" si="1"/>
      </c>
    </row>
    <row r="117" spans="1:5" ht="12.75">
      <c r="A117" s="671"/>
      <c r="B117" s="672"/>
      <c r="C117" s="673"/>
      <c r="D117" s="672"/>
      <c r="E117" s="673">
        <f t="shared" si="1"/>
      </c>
    </row>
    <row r="118" spans="1:5" ht="12.75">
      <c r="A118" s="671"/>
      <c r="B118" s="672"/>
      <c r="C118" s="673"/>
      <c r="D118" s="672"/>
      <c r="E118" s="673">
        <f t="shared" si="1"/>
      </c>
    </row>
    <row r="119" spans="1:5" ht="12.75">
      <c r="A119" s="671"/>
      <c r="B119" s="672"/>
      <c r="C119" s="673"/>
      <c r="D119" s="672"/>
      <c r="E119" s="673">
        <f t="shared" si="1"/>
      </c>
    </row>
    <row r="120" spans="1:5" ht="12.75">
      <c r="A120" s="671"/>
      <c r="B120" s="672"/>
      <c r="C120" s="673"/>
      <c r="D120" s="672"/>
      <c r="E120" s="673">
        <f t="shared" si="1"/>
      </c>
    </row>
    <row r="121" spans="1:5" ht="12.75">
      <c r="A121" s="671"/>
      <c r="B121" s="672"/>
      <c r="C121" s="673"/>
      <c r="D121" s="672"/>
      <c r="E121" s="673">
        <f t="shared" si="1"/>
      </c>
    </row>
    <row r="122" spans="1:5" ht="12.75">
      <c r="A122" s="671"/>
      <c r="B122" s="672"/>
      <c r="C122" s="673"/>
      <c r="D122" s="672"/>
      <c r="E122" s="673">
        <f t="shared" si="1"/>
      </c>
    </row>
    <row r="123" spans="1:5" ht="12.75">
      <c r="A123" s="671"/>
      <c r="B123" s="672"/>
      <c r="C123" s="673"/>
      <c r="D123" s="672"/>
      <c r="E123" s="673">
        <f t="shared" si="1"/>
      </c>
    </row>
    <row r="124" spans="1:5" ht="12.75">
      <c r="A124" s="671"/>
      <c r="B124" s="672"/>
      <c r="C124" s="673"/>
      <c r="D124" s="672"/>
      <c r="E124" s="673">
        <f t="shared" si="1"/>
      </c>
    </row>
    <row r="125" spans="1:5" ht="12.75">
      <c r="A125" s="671"/>
      <c r="B125" s="672"/>
      <c r="C125" s="673"/>
      <c r="D125" s="672"/>
      <c r="E125" s="673">
        <f t="shared" si="1"/>
      </c>
    </row>
    <row r="126" spans="1:5" ht="12.75">
      <c r="A126" s="671"/>
      <c r="B126" s="672"/>
      <c r="C126" s="673"/>
      <c r="D126" s="672"/>
      <c r="E126" s="673">
        <f t="shared" si="1"/>
      </c>
    </row>
    <row r="127" spans="1:5" ht="12.75">
      <c r="A127" s="671"/>
      <c r="B127" s="672"/>
      <c r="C127" s="673"/>
      <c r="D127" s="672"/>
      <c r="E127" s="673">
        <f t="shared" si="1"/>
      </c>
    </row>
    <row r="128" spans="1:5" ht="12.75">
      <c r="A128" s="671"/>
      <c r="B128" s="672"/>
      <c r="C128" s="673"/>
      <c r="D128" s="672"/>
      <c r="E128" s="673">
        <f t="shared" si="1"/>
      </c>
    </row>
    <row r="129" spans="1:5" ht="12.75">
      <c r="A129" s="671"/>
      <c r="B129" s="672"/>
      <c r="C129" s="673"/>
      <c r="D129" s="672"/>
      <c r="E129" s="673">
        <f t="shared" si="1"/>
      </c>
    </row>
    <row r="130" spans="1:5" ht="12.75">
      <c r="A130" s="671"/>
      <c r="B130" s="672"/>
      <c r="C130" s="673"/>
      <c r="D130" s="672"/>
      <c r="E130" s="673">
        <f t="shared" si="1"/>
      </c>
    </row>
    <row r="131" spans="1:5" ht="12.75">
      <c r="A131" s="671"/>
      <c r="B131" s="672"/>
      <c r="C131" s="673"/>
      <c r="D131" s="672"/>
      <c r="E131" s="673">
        <f aca="true" t="shared" si="2" ref="E131:E194">IF(B131&lt;&gt;0,IF(ABS(B131-D131)&gt;0.1,"KO","OK"),"")</f>
      </c>
    </row>
    <row r="132" spans="1:5" ht="12.75">
      <c r="A132" s="671"/>
      <c r="B132" s="672"/>
      <c r="C132" s="673"/>
      <c r="D132" s="672"/>
      <c r="E132" s="673">
        <f t="shared" si="2"/>
      </c>
    </row>
    <row r="133" spans="1:5" ht="12.75">
      <c r="A133" s="671"/>
      <c r="B133" s="672"/>
      <c r="C133" s="673"/>
      <c r="D133" s="672"/>
      <c r="E133" s="673">
        <f t="shared" si="2"/>
      </c>
    </row>
    <row r="134" spans="1:5" ht="12.75">
      <c r="A134" s="671"/>
      <c r="B134" s="672"/>
      <c r="C134" s="673"/>
      <c r="D134" s="672"/>
      <c r="E134" s="673">
        <f t="shared" si="2"/>
      </c>
    </row>
    <row r="135" spans="1:5" ht="12.75">
      <c r="A135" s="671"/>
      <c r="B135" s="672"/>
      <c r="C135" s="673"/>
      <c r="D135" s="672"/>
      <c r="E135" s="673">
        <f t="shared" si="2"/>
      </c>
    </row>
    <row r="136" spans="1:5" ht="12.75">
      <c r="A136" s="671"/>
      <c r="B136" s="672"/>
      <c r="C136" s="673"/>
      <c r="D136" s="672"/>
      <c r="E136" s="673">
        <f t="shared" si="2"/>
      </c>
    </row>
    <row r="137" spans="1:5" ht="12.75">
      <c r="A137" s="671"/>
      <c r="B137" s="672"/>
      <c r="C137" s="673"/>
      <c r="D137" s="672"/>
      <c r="E137" s="673">
        <f t="shared" si="2"/>
      </c>
    </row>
    <row r="138" spans="1:5" ht="12.75">
      <c r="A138" s="671"/>
      <c r="B138" s="672"/>
      <c r="C138" s="673"/>
      <c r="D138" s="672"/>
      <c r="E138" s="673">
        <f t="shared" si="2"/>
      </c>
    </row>
    <row r="139" spans="1:5" ht="12.75">
      <c r="A139" s="671"/>
      <c r="B139" s="672"/>
      <c r="C139" s="673"/>
      <c r="D139" s="672"/>
      <c r="E139" s="673">
        <f t="shared" si="2"/>
      </c>
    </row>
    <row r="140" spans="1:5" ht="12.75">
      <c r="A140" s="671"/>
      <c r="B140" s="672"/>
      <c r="C140" s="673"/>
      <c r="D140" s="672"/>
      <c r="E140" s="673">
        <f t="shared" si="2"/>
      </c>
    </row>
    <row r="141" spans="1:5" ht="12.75">
      <c r="A141" s="671"/>
      <c r="B141" s="672"/>
      <c r="C141" s="673"/>
      <c r="D141" s="672"/>
      <c r="E141" s="673">
        <f t="shared" si="2"/>
      </c>
    </row>
    <row r="142" spans="1:5" ht="12.75">
      <c r="A142" s="671"/>
      <c r="B142" s="672"/>
      <c r="C142" s="673"/>
      <c r="D142" s="672"/>
      <c r="E142" s="673">
        <f t="shared" si="2"/>
      </c>
    </row>
    <row r="143" spans="1:5" ht="12.75">
      <c r="A143" s="671"/>
      <c r="B143" s="672"/>
      <c r="C143" s="673"/>
      <c r="D143" s="672"/>
      <c r="E143" s="673">
        <f t="shared" si="2"/>
      </c>
    </row>
    <row r="144" spans="1:5" ht="12.75">
      <c r="A144" s="671"/>
      <c r="B144" s="672"/>
      <c r="C144" s="673"/>
      <c r="D144" s="672"/>
      <c r="E144" s="673">
        <f t="shared" si="2"/>
      </c>
    </row>
    <row r="145" spans="1:5" ht="12.75">
      <c r="A145" s="671"/>
      <c r="B145" s="672"/>
      <c r="C145" s="673"/>
      <c r="D145" s="672"/>
      <c r="E145" s="673">
        <f t="shared" si="2"/>
      </c>
    </row>
    <row r="146" spans="1:5" ht="12.75">
      <c r="A146" s="671"/>
      <c r="B146" s="672"/>
      <c r="C146" s="673"/>
      <c r="D146" s="672"/>
      <c r="E146" s="673">
        <f t="shared" si="2"/>
      </c>
    </row>
    <row r="147" spans="1:5" ht="12.75">
      <c r="A147" s="671"/>
      <c r="B147" s="672"/>
      <c r="C147" s="673"/>
      <c r="D147" s="672"/>
      <c r="E147" s="673">
        <f t="shared" si="2"/>
      </c>
    </row>
    <row r="148" spans="1:5" ht="12.75">
      <c r="A148" s="671"/>
      <c r="B148" s="672"/>
      <c r="C148" s="673"/>
      <c r="D148" s="672"/>
      <c r="E148" s="673">
        <f t="shared" si="2"/>
      </c>
    </row>
    <row r="149" spans="1:5" ht="12.75">
      <c r="A149" s="671"/>
      <c r="B149" s="672"/>
      <c r="C149" s="673"/>
      <c r="D149" s="672"/>
      <c r="E149" s="673">
        <f t="shared" si="2"/>
      </c>
    </row>
    <row r="150" spans="1:5" ht="12.75">
      <c r="A150" s="671"/>
      <c r="B150" s="672"/>
      <c r="C150" s="673"/>
      <c r="D150" s="672"/>
      <c r="E150" s="673">
        <f t="shared" si="2"/>
      </c>
    </row>
    <row r="151" spans="1:5" ht="12.75">
      <c r="A151" s="671"/>
      <c r="B151" s="672"/>
      <c r="C151" s="673"/>
      <c r="D151" s="672"/>
      <c r="E151" s="673">
        <f t="shared" si="2"/>
      </c>
    </row>
    <row r="152" spans="1:5" ht="12.75">
      <c r="A152" s="671"/>
      <c r="B152" s="672"/>
      <c r="C152" s="673"/>
      <c r="D152" s="672"/>
      <c r="E152" s="673">
        <f t="shared" si="2"/>
      </c>
    </row>
    <row r="153" spans="1:5" ht="12.75">
      <c r="A153" s="671"/>
      <c r="B153" s="672"/>
      <c r="C153" s="673"/>
      <c r="D153" s="672"/>
      <c r="E153" s="673">
        <f t="shared" si="2"/>
      </c>
    </row>
    <row r="154" spans="1:5" ht="12.75">
      <c r="A154" s="671"/>
      <c r="B154" s="672"/>
      <c r="C154" s="673"/>
      <c r="D154" s="672"/>
      <c r="E154" s="673">
        <f t="shared" si="2"/>
      </c>
    </row>
    <row r="155" spans="1:5" ht="12.75">
      <c r="A155" s="671"/>
      <c r="B155" s="672"/>
      <c r="C155" s="673"/>
      <c r="D155" s="672"/>
      <c r="E155" s="673">
        <f t="shared" si="2"/>
      </c>
    </row>
    <row r="156" spans="1:5" ht="12.75">
      <c r="A156" s="671"/>
      <c r="B156" s="672"/>
      <c r="C156" s="673"/>
      <c r="D156" s="672"/>
      <c r="E156" s="673">
        <f t="shared" si="2"/>
      </c>
    </row>
    <row r="157" spans="1:5" ht="12.75">
      <c r="A157" s="671"/>
      <c r="B157" s="672"/>
      <c r="C157" s="673"/>
      <c r="D157" s="672"/>
      <c r="E157" s="673">
        <f t="shared" si="2"/>
      </c>
    </row>
    <row r="158" spans="1:5" ht="12.75">
      <c r="A158" s="671"/>
      <c r="B158" s="672"/>
      <c r="C158" s="673"/>
      <c r="D158" s="672"/>
      <c r="E158" s="673">
        <f t="shared" si="2"/>
      </c>
    </row>
    <row r="159" spans="1:5" ht="12.75">
      <c r="A159" s="671"/>
      <c r="B159" s="672"/>
      <c r="C159" s="673"/>
      <c r="D159" s="672"/>
      <c r="E159" s="673">
        <f t="shared" si="2"/>
      </c>
    </row>
    <row r="160" spans="1:5" ht="12.75">
      <c r="A160" s="671"/>
      <c r="B160" s="672"/>
      <c r="C160" s="673"/>
      <c r="D160" s="672"/>
      <c r="E160" s="673">
        <f t="shared" si="2"/>
      </c>
    </row>
    <row r="161" spans="1:5" ht="12.75">
      <c r="A161" s="671"/>
      <c r="B161" s="672"/>
      <c r="C161" s="673"/>
      <c r="D161" s="672"/>
      <c r="E161" s="673">
        <f t="shared" si="2"/>
      </c>
    </row>
    <row r="162" spans="1:5" ht="12.75">
      <c r="A162" s="671"/>
      <c r="B162" s="672"/>
      <c r="C162" s="673"/>
      <c r="D162" s="672"/>
      <c r="E162" s="673">
        <f t="shared" si="2"/>
      </c>
    </row>
    <row r="163" spans="1:5" ht="12.75">
      <c r="A163" s="671"/>
      <c r="B163" s="672"/>
      <c r="C163" s="673"/>
      <c r="D163" s="672"/>
      <c r="E163" s="673">
        <f t="shared" si="2"/>
      </c>
    </row>
    <row r="164" spans="1:5" ht="12.75">
      <c r="A164" s="671"/>
      <c r="B164" s="672"/>
      <c r="C164" s="673"/>
      <c r="D164" s="672"/>
      <c r="E164" s="673">
        <f t="shared" si="2"/>
      </c>
    </row>
    <row r="165" spans="1:5" ht="12.75">
      <c r="A165" s="671"/>
      <c r="B165" s="672"/>
      <c r="C165" s="673"/>
      <c r="D165" s="672"/>
      <c r="E165" s="673">
        <f t="shared" si="2"/>
      </c>
    </row>
    <row r="166" spans="1:5" ht="12.75">
      <c r="A166" s="671"/>
      <c r="B166" s="672"/>
      <c r="C166" s="673"/>
      <c r="D166" s="672"/>
      <c r="E166" s="673">
        <f t="shared" si="2"/>
      </c>
    </row>
    <row r="167" spans="1:5" ht="12.75">
      <c r="A167" s="671"/>
      <c r="B167" s="672"/>
      <c r="C167" s="673"/>
      <c r="D167" s="672"/>
      <c r="E167" s="673">
        <f t="shared" si="2"/>
      </c>
    </row>
    <row r="168" spans="1:5" ht="12.75">
      <c r="A168" s="671"/>
      <c r="B168" s="672"/>
      <c r="C168" s="673"/>
      <c r="D168" s="672"/>
      <c r="E168" s="673">
        <f t="shared" si="2"/>
      </c>
    </row>
    <row r="169" spans="1:5" ht="12.75">
      <c r="A169" s="671"/>
      <c r="B169" s="672"/>
      <c r="C169" s="673"/>
      <c r="D169" s="672"/>
      <c r="E169" s="673">
        <f t="shared" si="2"/>
      </c>
    </row>
    <row r="170" spans="1:5" ht="12.75">
      <c r="A170" s="671"/>
      <c r="B170" s="672"/>
      <c r="C170" s="673"/>
      <c r="D170" s="672"/>
      <c r="E170" s="673">
        <f t="shared" si="2"/>
      </c>
    </row>
    <row r="171" spans="1:5" ht="12.75">
      <c r="A171" s="671"/>
      <c r="B171" s="672"/>
      <c r="C171" s="673"/>
      <c r="D171" s="672"/>
      <c r="E171" s="673">
        <f t="shared" si="2"/>
      </c>
    </row>
    <row r="172" spans="1:5" ht="12.75">
      <c r="A172" s="671"/>
      <c r="B172" s="672"/>
      <c r="C172" s="673"/>
      <c r="D172" s="672"/>
      <c r="E172" s="673">
        <f t="shared" si="2"/>
      </c>
    </row>
    <row r="173" spans="1:5" ht="12.75">
      <c r="A173" s="671"/>
      <c r="B173" s="672"/>
      <c r="C173" s="673"/>
      <c r="D173" s="672"/>
      <c r="E173" s="673">
        <f t="shared" si="2"/>
      </c>
    </row>
    <row r="174" spans="1:5" ht="12.75">
      <c r="A174" s="671"/>
      <c r="B174" s="672"/>
      <c r="C174" s="673"/>
      <c r="D174" s="672"/>
      <c r="E174" s="673">
        <f t="shared" si="2"/>
      </c>
    </row>
    <row r="175" spans="1:5" ht="12.75">
      <c r="A175" s="671"/>
      <c r="B175" s="672"/>
      <c r="C175" s="673"/>
      <c r="D175" s="672"/>
      <c r="E175" s="673">
        <f t="shared" si="2"/>
      </c>
    </row>
    <row r="176" spans="1:5" ht="12.75">
      <c r="A176" s="671"/>
      <c r="B176" s="672"/>
      <c r="C176" s="673"/>
      <c r="D176" s="672"/>
      <c r="E176" s="673">
        <f t="shared" si="2"/>
      </c>
    </row>
    <row r="177" spans="1:5" ht="12.75">
      <c r="A177" s="671"/>
      <c r="B177" s="672"/>
      <c r="C177" s="673"/>
      <c r="D177" s="672"/>
      <c r="E177" s="673">
        <f t="shared" si="2"/>
      </c>
    </row>
    <row r="178" spans="1:5" ht="12.75">
      <c r="A178" s="671"/>
      <c r="B178" s="672"/>
      <c r="C178" s="673"/>
      <c r="D178" s="672"/>
      <c r="E178" s="673">
        <f t="shared" si="2"/>
      </c>
    </row>
    <row r="179" spans="1:5" ht="12.75">
      <c r="A179" s="671"/>
      <c r="B179" s="672"/>
      <c r="C179" s="673"/>
      <c r="D179" s="672"/>
      <c r="E179" s="673">
        <f t="shared" si="2"/>
      </c>
    </row>
    <row r="180" spans="1:5" ht="12.75">
      <c r="A180" s="671"/>
      <c r="B180" s="672"/>
      <c r="C180" s="673"/>
      <c r="D180" s="672"/>
      <c r="E180" s="673">
        <f t="shared" si="2"/>
      </c>
    </row>
    <row r="181" spans="1:5" ht="12.75">
      <c r="A181" s="671"/>
      <c r="B181" s="672"/>
      <c r="C181" s="673"/>
      <c r="D181" s="672"/>
      <c r="E181" s="673">
        <f t="shared" si="2"/>
      </c>
    </row>
    <row r="182" spans="1:5" ht="12.75">
      <c r="A182" s="671"/>
      <c r="B182" s="672"/>
      <c r="C182" s="673"/>
      <c r="D182" s="672"/>
      <c r="E182" s="673">
        <f t="shared" si="2"/>
      </c>
    </row>
    <row r="183" spans="1:5" ht="12.75">
      <c r="A183" s="671"/>
      <c r="B183" s="672"/>
      <c r="C183" s="673"/>
      <c r="D183" s="672"/>
      <c r="E183" s="673">
        <f t="shared" si="2"/>
      </c>
    </row>
    <row r="184" spans="1:5" ht="12.75">
      <c r="A184" s="671"/>
      <c r="B184" s="672"/>
      <c r="C184" s="673"/>
      <c r="D184" s="672"/>
      <c r="E184" s="673">
        <f t="shared" si="2"/>
      </c>
    </row>
    <row r="185" spans="1:5" ht="12.75">
      <c r="A185" s="671"/>
      <c r="B185" s="672"/>
      <c r="C185" s="673"/>
      <c r="D185" s="672"/>
      <c r="E185" s="673">
        <f t="shared" si="2"/>
      </c>
    </row>
    <row r="186" spans="1:5" ht="12.75">
      <c r="A186" s="671"/>
      <c r="B186" s="672"/>
      <c r="C186" s="673"/>
      <c r="D186" s="672"/>
      <c r="E186" s="673">
        <f t="shared" si="2"/>
      </c>
    </row>
    <row r="187" spans="1:5" ht="12.75">
      <c r="A187" s="671"/>
      <c r="B187" s="672"/>
      <c r="C187" s="673"/>
      <c r="D187" s="672"/>
      <c r="E187" s="673">
        <f t="shared" si="2"/>
      </c>
    </row>
    <row r="188" spans="1:5" ht="12.75">
      <c r="A188" s="671"/>
      <c r="B188" s="672"/>
      <c r="C188" s="673"/>
      <c r="D188" s="672"/>
      <c r="E188" s="673">
        <f t="shared" si="2"/>
      </c>
    </row>
    <row r="189" spans="1:5" ht="12.75">
      <c r="A189" s="671"/>
      <c r="B189" s="672"/>
      <c r="C189" s="673"/>
      <c r="D189" s="672"/>
      <c r="E189" s="673">
        <f t="shared" si="2"/>
      </c>
    </row>
    <row r="190" spans="1:5" ht="12.75">
      <c r="A190" s="671"/>
      <c r="B190" s="672"/>
      <c r="C190" s="673"/>
      <c r="D190" s="672"/>
      <c r="E190" s="673">
        <f t="shared" si="2"/>
      </c>
    </row>
    <row r="191" spans="1:5" ht="12.75">
      <c r="A191" s="671"/>
      <c r="B191" s="672"/>
      <c r="C191" s="673"/>
      <c r="D191" s="672"/>
      <c r="E191" s="673">
        <f t="shared" si="2"/>
      </c>
    </row>
    <row r="192" spans="1:5" ht="12.75">
      <c r="A192" s="671"/>
      <c r="B192" s="672"/>
      <c r="C192" s="673"/>
      <c r="D192" s="672"/>
      <c r="E192" s="673">
        <f t="shared" si="2"/>
      </c>
    </row>
    <row r="193" spans="1:5" ht="12.75">
      <c r="A193" s="671"/>
      <c r="B193" s="672"/>
      <c r="C193" s="673"/>
      <c r="D193" s="672"/>
      <c r="E193" s="673">
        <f t="shared" si="2"/>
      </c>
    </row>
    <row r="194" spans="1:5" ht="12.75">
      <c r="A194" s="671"/>
      <c r="B194" s="672"/>
      <c r="C194" s="673"/>
      <c r="D194" s="672"/>
      <c r="E194" s="673">
        <f t="shared" si="2"/>
      </c>
    </row>
    <row r="195" spans="1:5" ht="12.75">
      <c r="A195" s="671"/>
      <c r="B195" s="672"/>
      <c r="C195" s="673"/>
      <c r="D195" s="672"/>
      <c r="E195" s="673">
        <f aca="true" t="shared" si="3" ref="E195:E258">IF(B195&lt;&gt;0,IF(ABS(B195-D195)&gt;0.1,"KO","OK"),"")</f>
      </c>
    </row>
    <row r="196" spans="1:5" ht="12.75">
      <c r="A196" s="671"/>
      <c r="B196" s="672"/>
      <c r="C196" s="673"/>
      <c r="D196" s="672"/>
      <c r="E196" s="673">
        <f t="shared" si="3"/>
      </c>
    </row>
    <row r="197" spans="1:5" ht="12.75">
      <c r="A197" s="671"/>
      <c r="B197" s="672"/>
      <c r="C197" s="673"/>
      <c r="D197" s="672"/>
      <c r="E197" s="673">
        <f t="shared" si="3"/>
      </c>
    </row>
    <row r="198" spans="1:5" ht="12.75">
      <c r="A198" s="671"/>
      <c r="B198" s="672"/>
      <c r="C198" s="673"/>
      <c r="D198" s="672"/>
      <c r="E198" s="673">
        <f t="shared" si="3"/>
      </c>
    </row>
    <row r="199" spans="1:5" ht="12.75">
      <c r="A199" s="671"/>
      <c r="B199" s="672"/>
      <c r="C199" s="673"/>
      <c r="D199" s="672"/>
      <c r="E199" s="673">
        <f t="shared" si="3"/>
      </c>
    </row>
    <row r="200" spans="1:5" ht="12.75">
      <c r="A200" s="671"/>
      <c r="B200" s="672"/>
      <c r="C200" s="673"/>
      <c r="D200" s="672"/>
      <c r="E200" s="673">
        <f t="shared" si="3"/>
      </c>
    </row>
    <row r="201" spans="1:5" ht="12.75">
      <c r="A201" s="671"/>
      <c r="B201" s="672"/>
      <c r="C201" s="673"/>
      <c r="D201" s="672"/>
      <c r="E201" s="673">
        <f t="shared" si="3"/>
      </c>
    </row>
    <row r="202" spans="1:5" ht="12.75">
      <c r="A202" s="671"/>
      <c r="B202" s="672"/>
      <c r="C202" s="673"/>
      <c r="D202" s="672"/>
      <c r="E202" s="673">
        <f t="shared" si="3"/>
      </c>
    </row>
    <row r="203" spans="1:5" ht="12.75">
      <c r="A203" s="671"/>
      <c r="B203" s="672"/>
      <c r="C203" s="673"/>
      <c r="D203" s="672"/>
      <c r="E203" s="673">
        <f t="shared" si="3"/>
      </c>
    </row>
    <row r="204" spans="1:5" ht="12.75">
      <c r="A204" s="671"/>
      <c r="B204" s="672"/>
      <c r="C204" s="673"/>
      <c r="D204" s="672"/>
      <c r="E204" s="673">
        <f t="shared" si="3"/>
      </c>
    </row>
    <row r="205" spans="1:5" ht="12.75">
      <c r="A205" s="671"/>
      <c r="B205" s="672"/>
      <c r="C205" s="673"/>
      <c r="D205" s="672"/>
      <c r="E205" s="673">
        <f t="shared" si="3"/>
      </c>
    </row>
    <row r="206" spans="1:5" ht="12.75">
      <c r="A206" s="671"/>
      <c r="B206" s="672"/>
      <c r="C206" s="673"/>
      <c r="D206" s="672"/>
      <c r="E206" s="673">
        <f t="shared" si="3"/>
      </c>
    </row>
    <row r="207" spans="1:5" ht="12.75">
      <c r="A207" s="671"/>
      <c r="B207" s="672"/>
      <c r="C207" s="673"/>
      <c r="D207" s="672"/>
      <c r="E207" s="673">
        <f t="shared" si="3"/>
      </c>
    </row>
    <row r="208" spans="1:5" ht="12.75">
      <c r="A208" s="671"/>
      <c r="B208" s="672"/>
      <c r="C208" s="673"/>
      <c r="D208" s="672"/>
      <c r="E208" s="673">
        <f t="shared" si="3"/>
      </c>
    </row>
    <row r="209" spans="1:5" ht="12.75">
      <c r="A209" s="671"/>
      <c r="B209" s="672"/>
      <c r="C209" s="673"/>
      <c r="D209" s="672"/>
      <c r="E209" s="673">
        <f t="shared" si="3"/>
      </c>
    </row>
    <row r="210" spans="1:5" ht="12.75">
      <c r="A210" s="671"/>
      <c r="B210" s="672"/>
      <c r="C210" s="673"/>
      <c r="D210" s="672"/>
      <c r="E210" s="673">
        <f t="shared" si="3"/>
      </c>
    </row>
    <row r="211" spans="1:5" ht="12.75">
      <c r="A211" s="671"/>
      <c r="B211" s="672"/>
      <c r="C211" s="673"/>
      <c r="D211" s="672"/>
      <c r="E211" s="673">
        <f t="shared" si="3"/>
      </c>
    </row>
    <row r="212" spans="1:5" ht="12.75">
      <c r="A212" s="671"/>
      <c r="B212" s="672"/>
      <c r="C212" s="673"/>
      <c r="D212" s="672"/>
      <c r="E212" s="673">
        <f t="shared" si="3"/>
      </c>
    </row>
    <row r="213" spans="1:5" ht="12.75">
      <c r="A213" s="671"/>
      <c r="B213" s="672"/>
      <c r="C213" s="673"/>
      <c r="D213" s="672"/>
      <c r="E213" s="673">
        <f t="shared" si="3"/>
      </c>
    </row>
    <row r="214" spans="1:5" ht="12.75">
      <c r="A214" s="671"/>
      <c r="B214" s="672"/>
      <c r="C214" s="673"/>
      <c r="D214" s="672"/>
      <c r="E214" s="673">
        <f t="shared" si="3"/>
      </c>
    </row>
    <row r="215" spans="1:5" ht="12.75">
      <c r="A215" s="671"/>
      <c r="B215" s="672"/>
      <c r="C215" s="673"/>
      <c r="D215" s="672"/>
      <c r="E215" s="673">
        <f t="shared" si="3"/>
      </c>
    </row>
    <row r="216" spans="1:5" ht="12.75">
      <c r="A216" s="671"/>
      <c r="B216" s="672"/>
      <c r="C216" s="673"/>
      <c r="D216" s="672"/>
      <c r="E216" s="673">
        <f t="shared" si="3"/>
      </c>
    </row>
    <row r="217" spans="1:5" ht="12.75">
      <c r="A217" s="671"/>
      <c r="B217" s="672"/>
      <c r="C217" s="673"/>
      <c r="D217" s="672"/>
      <c r="E217" s="673">
        <f t="shared" si="3"/>
      </c>
    </row>
    <row r="218" spans="1:5" ht="12.75">
      <c r="A218" s="671"/>
      <c r="B218" s="672"/>
      <c r="C218" s="673"/>
      <c r="D218" s="672"/>
      <c r="E218" s="673">
        <f t="shared" si="3"/>
      </c>
    </row>
    <row r="219" spans="1:5" ht="12.75">
      <c r="A219" s="671"/>
      <c r="B219" s="672"/>
      <c r="C219" s="673"/>
      <c r="D219" s="672"/>
      <c r="E219" s="673">
        <f t="shared" si="3"/>
      </c>
    </row>
    <row r="220" spans="1:5" ht="12.75">
      <c r="A220" s="671"/>
      <c r="B220" s="672"/>
      <c r="C220" s="673"/>
      <c r="D220" s="672"/>
      <c r="E220" s="673">
        <f t="shared" si="3"/>
      </c>
    </row>
    <row r="221" spans="1:5" ht="12.75">
      <c r="A221" s="671"/>
      <c r="B221" s="672"/>
      <c r="C221" s="673"/>
      <c r="D221" s="672"/>
      <c r="E221" s="673">
        <f t="shared" si="3"/>
      </c>
    </row>
    <row r="222" spans="1:5" ht="12.75">
      <c r="A222" s="671"/>
      <c r="B222" s="672"/>
      <c r="C222" s="673"/>
      <c r="D222" s="672"/>
      <c r="E222" s="673">
        <f t="shared" si="3"/>
      </c>
    </row>
    <row r="223" spans="1:5" ht="12.75">
      <c r="A223" s="671"/>
      <c r="B223" s="672"/>
      <c r="C223" s="673"/>
      <c r="D223" s="672"/>
      <c r="E223" s="673">
        <f t="shared" si="3"/>
      </c>
    </row>
    <row r="224" spans="1:5" ht="12.75">
      <c r="A224" s="671"/>
      <c r="B224" s="672"/>
      <c r="C224" s="673"/>
      <c r="D224" s="672"/>
      <c r="E224" s="673">
        <f t="shared" si="3"/>
      </c>
    </row>
    <row r="225" spans="1:5" ht="12.75">
      <c r="A225" s="671"/>
      <c r="B225" s="672"/>
      <c r="C225" s="673"/>
      <c r="D225" s="672"/>
      <c r="E225" s="673">
        <f t="shared" si="3"/>
      </c>
    </row>
    <row r="226" spans="1:5" ht="12.75">
      <c r="A226" s="671"/>
      <c r="B226" s="672"/>
      <c r="C226" s="673"/>
      <c r="D226" s="672"/>
      <c r="E226" s="673">
        <f t="shared" si="3"/>
      </c>
    </row>
    <row r="227" spans="1:5" ht="12.75">
      <c r="A227" s="671"/>
      <c r="B227" s="672"/>
      <c r="C227" s="673"/>
      <c r="D227" s="672"/>
      <c r="E227" s="673">
        <f t="shared" si="3"/>
      </c>
    </row>
    <row r="228" spans="1:5" ht="12.75">
      <c r="A228" s="671"/>
      <c r="B228" s="672"/>
      <c r="C228" s="673"/>
      <c r="D228" s="672"/>
      <c r="E228" s="673">
        <f t="shared" si="3"/>
      </c>
    </row>
    <row r="229" spans="1:5" ht="12.75">
      <c r="A229" s="671"/>
      <c r="B229" s="672"/>
      <c r="C229" s="673"/>
      <c r="D229" s="672"/>
      <c r="E229" s="673">
        <f t="shared" si="3"/>
      </c>
    </row>
    <row r="230" spans="1:5" ht="12.75">
      <c r="A230" s="671"/>
      <c r="B230" s="672"/>
      <c r="C230" s="673"/>
      <c r="D230" s="672"/>
      <c r="E230" s="673">
        <f t="shared" si="3"/>
      </c>
    </row>
    <row r="231" spans="1:5" ht="12.75">
      <c r="A231" s="671"/>
      <c r="B231" s="672"/>
      <c r="C231" s="673"/>
      <c r="D231" s="672"/>
      <c r="E231" s="673">
        <f t="shared" si="3"/>
      </c>
    </row>
    <row r="232" spans="1:5" ht="12.75">
      <c r="A232" s="671"/>
      <c r="B232" s="672"/>
      <c r="C232" s="673"/>
      <c r="D232" s="672"/>
      <c r="E232" s="673">
        <f t="shared" si="3"/>
      </c>
    </row>
    <row r="233" spans="1:5" ht="12.75">
      <c r="A233" s="671"/>
      <c r="B233" s="672"/>
      <c r="C233" s="673"/>
      <c r="D233" s="672"/>
      <c r="E233" s="673">
        <f t="shared" si="3"/>
      </c>
    </row>
    <row r="234" spans="1:5" ht="12.75">
      <c r="A234" s="671"/>
      <c r="B234" s="672"/>
      <c r="C234" s="673"/>
      <c r="D234" s="672"/>
      <c r="E234" s="673">
        <f t="shared" si="3"/>
      </c>
    </row>
    <row r="235" spans="1:5" ht="12.75">
      <c r="A235" s="671"/>
      <c r="B235" s="672"/>
      <c r="C235" s="673"/>
      <c r="D235" s="672"/>
      <c r="E235" s="673">
        <f t="shared" si="3"/>
      </c>
    </row>
    <row r="236" spans="1:5" ht="12.75">
      <c r="A236" s="671"/>
      <c r="B236" s="672"/>
      <c r="C236" s="673"/>
      <c r="D236" s="672"/>
      <c r="E236" s="673">
        <f t="shared" si="3"/>
      </c>
    </row>
    <row r="237" spans="1:5" ht="12.75">
      <c r="A237" s="671"/>
      <c r="B237" s="672"/>
      <c r="C237" s="673"/>
      <c r="D237" s="672"/>
      <c r="E237" s="673">
        <f t="shared" si="3"/>
      </c>
    </row>
    <row r="238" spans="1:5" ht="12.75">
      <c r="A238" s="671"/>
      <c r="B238" s="672"/>
      <c r="C238" s="673"/>
      <c r="D238" s="672"/>
      <c r="E238" s="673">
        <f t="shared" si="3"/>
      </c>
    </row>
    <row r="239" spans="1:5" ht="12.75">
      <c r="A239" s="671"/>
      <c r="B239" s="672"/>
      <c r="C239" s="673"/>
      <c r="D239" s="672"/>
      <c r="E239" s="673">
        <f t="shared" si="3"/>
      </c>
    </row>
    <row r="240" spans="1:5" ht="12.75">
      <c r="A240" s="671"/>
      <c r="B240" s="672"/>
      <c r="C240" s="673"/>
      <c r="D240" s="672"/>
      <c r="E240" s="673">
        <f t="shared" si="3"/>
      </c>
    </row>
    <row r="241" spans="1:5" ht="12.75">
      <c r="A241" s="671"/>
      <c r="B241" s="672"/>
      <c r="C241" s="673"/>
      <c r="D241" s="672"/>
      <c r="E241" s="673">
        <f t="shared" si="3"/>
      </c>
    </row>
    <row r="242" spans="1:5" ht="12.75">
      <c r="A242" s="671"/>
      <c r="B242" s="672"/>
      <c r="C242" s="673"/>
      <c r="D242" s="672"/>
      <c r="E242" s="673">
        <f t="shared" si="3"/>
      </c>
    </row>
    <row r="243" spans="1:5" ht="12.75">
      <c r="A243" s="671"/>
      <c r="B243" s="672"/>
      <c r="C243" s="673"/>
      <c r="D243" s="672"/>
      <c r="E243" s="673">
        <f t="shared" si="3"/>
      </c>
    </row>
    <row r="244" spans="1:5" ht="12.75">
      <c r="A244" s="671"/>
      <c r="B244" s="672"/>
      <c r="C244" s="673"/>
      <c r="D244" s="672"/>
      <c r="E244" s="673">
        <f t="shared" si="3"/>
      </c>
    </row>
    <row r="245" spans="1:5" ht="12.75">
      <c r="A245" s="671"/>
      <c r="B245" s="672"/>
      <c r="C245" s="673"/>
      <c r="D245" s="672"/>
      <c r="E245" s="673">
        <f t="shared" si="3"/>
      </c>
    </row>
    <row r="246" spans="1:5" ht="12.75">
      <c r="A246" s="671"/>
      <c r="B246" s="672"/>
      <c r="C246" s="673"/>
      <c r="D246" s="672"/>
      <c r="E246" s="673">
        <f t="shared" si="3"/>
      </c>
    </row>
    <row r="247" spans="1:5" ht="12.75">
      <c r="A247" s="671"/>
      <c r="B247" s="672"/>
      <c r="C247" s="673"/>
      <c r="D247" s="672"/>
      <c r="E247" s="673">
        <f t="shared" si="3"/>
      </c>
    </row>
    <row r="248" spans="1:5" ht="12.75">
      <c r="A248" s="671"/>
      <c r="B248" s="672"/>
      <c r="C248" s="673"/>
      <c r="D248" s="672"/>
      <c r="E248" s="673">
        <f t="shared" si="3"/>
      </c>
    </row>
    <row r="249" spans="1:5" ht="12.75">
      <c r="A249" s="671"/>
      <c r="B249" s="672"/>
      <c r="C249" s="673"/>
      <c r="D249" s="672"/>
      <c r="E249" s="673">
        <f t="shared" si="3"/>
      </c>
    </row>
    <row r="250" spans="1:5" ht="12.75">
      <c r="A250" s="671"/>
      <c r="B250" s="672"/>
      <c r="C250" s="673"/>
      <c r="D250" s="672"/>
      <c r="E250" s="673">
        <f t="shared" si="3"/>
      </c>
    </row>
    <row r="251" spans="1:5" ht="12.75">
      <c r="A251" s="671"/>
      <c r="B251" s="672"/>
      <c r="C251" s="673"/>
      <c r="D251" s="672"/>
      <c r="E251" s="673">
        <f t="shared" si="3"/>
      </c>
    </row>
    <row r="252" spans="1:5" ht="12.75">
      <c r="A252" s="671"/>
      <c r="B252" s="672"/>
      <c r="C252" s="673"/>
      <c r="D252" s="672"/>
      <c r="E252" s="673">
        <f t="shared" si="3"/>
      </c>
    </row>
    <row r="253" spans="1:5" ht="12.75">
      <c r="A253" s="671"/>
      <c r="B253" s="672"/>
      <c r="C253" s="673"/>
      <c r="D253" s="672"/>
      <c r="E253" s="673">
        <f t="shared" si="3"/>
      </c>
    </row>
    <row r="254" spans="1:5" ht="12.75">
      <c r="A254" s="671"/>
      <c r="B254" s="672"/>
      <c r="C254" s="673"/>
      <c r="D254" s="672"/>
      <c r="E254" s="673">
        <f t="shared" si="3"/>
      </c>
    </row>
    <row r="255" spans="1:5" ht="12.75">
      <c r="A255" s="671"/>
      <c r="B255" s="672"/>
      <c r="C255" s="673"/>
      <c r="D255" s="672"/>
      <c r="E255" s="673">
        <f t="shared" si="3"/>
      </c>
    </row>
    <row r="256" spans="1:5" ht="12.75">
      <c r="A256" s="671"/>
      <c r="B256" s="672"/>
      <c r="C256" s="673"/>
      <c r="D256" s="672"/>
      <c r="E256" s="673">
        <f t="shared" si="3"/>
      </c>
    </row>
    <row r="257" spans="1:5" ht="12.75">
      <c r="A257" s="671"/>
      <c r="B257" s="672"/>
      <c r="C257" s="673"/>
      <c r="D257" s="672"/>
      <c r="E257" s="673">
        <f t="shared" si="3"/>
      </c>
    </row>
    <row r="258" spans="1:5" ht="12.75">
      <c r="A258" s="671"/>
      <c r="B258" s="672"/>
      <c r="C258" s="673"/>
      <c r="D258" s="672"/>
      <c r="E258" s="673">
        <f t="shared" si="3"/>
      </c>
    </row>
    <row r="259" spans="1:5" ht="12.75">
      <c r="A259" s="671"/>
      <c r="B259" s="672"/>
      <c r="C259" s="673"/>
      <c r="D259" s="672"/>
      <c r="E259" s="673">
        <f aca="true" t="shared" si="4" ref="E259:E322">IF(B259&lt;&gt;0,IF(ABS(B259-D259)&gt;0.1,"KO","OK"),"")</f>
      </c>
    </row>
    <row r="260" spans="1:5" ht="12.75">
      <c r="A260" s="671"/>
      <c r="B260" s="672"/>
      <c r="C260" s="673"/>
      <c r="D260" s="672"/>
      <c r="E260" s="673">
        <f t="shared" si="4"/>
      </c>
    </row>
    <row r="261" spans="1:5" ht="12.75">
      <c r="A261" s="671"/>
      <c r="B261" s="672"/>
      <c r="C261" s="673"/>
      <c r="D261" s="672"/>
      <c r="E261" s="673">
        <f t="shared" si="4"/>
      </c>
    </row>
    <row r="262" spans="1:5" ht="12.75">
      <c r="A262" s="671"/>
      <c r="B262" s="672"/>
      <c r="C262" s="673"/>
      <c r="D262" s="672"/>
      <c r="E262" s="673">
        <f t="shared" si="4"/>
      </c>
    </row>
    <row r="263" spans="1:5" ht="12.75">
      <c r="A263" s="671"/>
      <c r="B263" s="672"/>
      <c r="C263" s="673"/>
      <c r="D263" s="672"/>
      <c r="E263" s="673">
        <f t="shared" si="4"/>
      </c>
    </row>
    <row r="264" spans="1:5" ht="12.75">
      <c r="A264" s="671"/>
      <c r="B264" s="672"/>
      <c r="C264" s="673"/>
      <c r="D264" s="672"/>
      <c r="E264" s="673">
        <f t="shared" si="4"/>
      </c>
    </row>
    <row r="265" spans="1:5" ht="12.75">
      <c r="A265" s="671"/>
      <c r="B265" s="672"/>
      <c r="C265" s="673"/>
      <c r="D265" s="672"/>
      <c r="E265" s="673">
        <f t="shared" si="4"/>
      </c>
    </row>
    <row r="266" spans="1:5" ht="12.75">
      <c r="A266" s="671"/>
      <c r="B266" s="672"/>
      <c r="C266" s="673"/>
      <c r="D266" s="672"/>
      <c r="E266" s="673">
        <f t="shared" si="4"/>
      </c>
    </row>
    <row r="267" spans="1:5" ht="12.75">
      <c r="A267" s="671"/>
      <c r="B267" s="672"/>
      <c r="C267" s="673"/>
      <c r="D267" s="672"/>
      <c r="E267" s="673">
        <f t="shared" si="4"/>
      </c>
    </row>
    <row r="268" spans="1:5" ht="12.75">
      <c r="A268" s="671"/>
      <c r="B268" s="672"/>
      <c r="C268" s="673"/>
      <c r="D268" s="672"/>
      <c r="E268" s="673">
        <f t="shared" si="4"/>
      </c>
    </row>
    <row r="269" spans="1:5" ht="12.75">
      <c r="A269" s="671"/>
      <c r="B269" s="672"/>
      <c r="C269" s="673"/>
      <c r="D269" s="672"/>
      <c r="E269" s="673">
        <f t="shared" si="4"/>
      </c>
    </row>
    <row r="270" spans="1:5" ht="12.75">
      <c r="A270" s="671"/>
      <c r="B270" s="672"/>
      <c r="C270" s="673"/>
      <c r="D270" s="672"/>
      <c r="E270" s="673">
        <f t="shared" si="4"/>
      </c>
    </row>
    <row r="271" spans="1:5" ht="12.75">
      <c r="A271" s="671"/>
      <c r="B271" s="672"/>
      <c r="C271" s="673"/>
      <c r="D271" s="672"/>
      <c r="E271" s="673">
        <f t="shared" si="4"/>
      </c>
    </row>
    <row r="272" spans="1:5" ht="12.75">
      <c r="A272" s="671"/>
      <c r="B272" s="672"/>
      <c r="C272" s="673"/>
      <c r="D272" s="672"/>
      <c r="E272" s="673">
        <f t="shared" si="4"/>
      </c>
    </row>
    <row r="273" spans="1:5" ht="12.75">
      <c r="A273" s="671"/>
      <c r="B273" s="672"/>
      <c r="C273" s="673"/>
      <c r="D273" s="672"/>
      <c r="E273" s="673">
        <f t="shared" si="4"/>
      </c>
    </row>
    <row r="274" spans="1:5" ht="12.75">
      <c r="A274" s="671"/>
      <c r="B274" s="672"/>
      <c r="C274" s="673"/>
      <c r="D274" s="672"/>
      <c r="E274" s="673">
        <f t="shared" si="4"/>
      </c>
    </row>
    <row r="275" spans="1:5" ht="12.75">
      <c r="A275" s="671"/>
      <c r="B275" s="672"/>
      <c r="C275" s="673"/>
      <c r="D275" s="672"/>
      <c r="E275" s="673">
        <f t="shared" si="4"/>
      </c>
    </row>
    <row r="276" spans="1:5" ht="12.75">
      <c r="A276" s="671"/>
      <c r="B276" s="672"/>
      <c r="C276" s="673"/>
      <c r="D276" s="672"/>
      <c r="E276" s="673">
        <f t="shared" si="4"/>
      </c>
    </row>
    <row r="277" spans="1:5" ht="12.75">
      <c r="A277" s="671"/>
      <c r="B277" s="672"/>
      <c r="C277" s="673"/>
      <c r="D277" s="672"/>
      <c r="E277" s="673">
        <f t="shared" si="4"/>
      </c>
    </row>
    <row r="278" spans="1:5" ht="12.75">
      <c r="A278" s="671"/>
      <c r="B278" s="672"/>
      <c r="C278" s="673"/>
      <c r="D278" s="672"/>
      <c r="E278" s="673">
        <f t="shared" si="4"/>
      </c>
    </row>
    <row r="279" spans="1:5" ht="12.75">
      <c r="A279" s="671"/>
      <c r="B279" s="672"/>
      <c r="C279" s="673"/>
      <c r="D279" s="672"/>
      <c r="E279" s="673">
        <f t="shared" si="4"/>
      </c>
    </row>
    <row r="280" spans="1:5" ht="12.75">
      <c r="A280" s="671"/>
      <c r="B280" s="672"/>
      <c r="C280" s="673"/>
      <c r="D280" s="672"/>
      <c r="E280" s="673">
        <f t="shared" si="4"/>
      </c>
    </row>
    <row r="281" spans="1:5" ht="12.75">
      <c r="A281" s="671"/>
      <c r="B281" s="672"/>
      <c r="C281" s="673"/>
      <c r="D281" s="672"/>
      <c r="E281" s="673">
        <f t="shared" si="4"/>
      </c>
    </row>
    <row r="282" spans="1:5" ht="12.75">
      <c r="A282" s="671"/>
      <c r="B282" s="672"/>
      <c r="C282" s="673"/>
      <c r="D282" s="672"/>
      <c r="E282" s="673">
        <f t="shared" si="4"/>
      </c>
    </row>
    <row r="283" spans="1:5" ht="12.75">
      <c r="A283" s="671"/>
      <c r="B283" s="672"/>
      <c r="C283" s="673"/>
      <c r="D283" s="672"/>
      <c r="E283" s="673">
        <f t="shared" si="4"/>
      </c>
    </row>
    <row r="284" spans="1:5" ht="12.75">
      <c r="A284" s="671"/>
      <c r="B284" s="672"/>
      <c r="C284" s="673"/>
      <c r="D284" s="672"/>
      <c r="E284" s="673">
        <f t="shared" si="4"/>
      </c>
    </row>
    <row r="285" spans="1:5" ht="12.75">
      <c r="A285" s="671"/>
      <c r="B285" s="672"/>
      <c r="C285" s="673"/>
      <c r="D285" s="672"/>
      <c r="E285" s="673">
        <f t="shared" si="4"/>
      </c>
    </row>
    <row r="286" spans="1:5" ht="12.75">
      <c r="A286" s="671"/>
      <c r="B286" s="672"/>
      <c r="C286" s="673"/>
      <c r="D286" s="672"/>
      <c r="E286" s="673">
        <f t="shared" si="4"/>
      </c>
    </row>
    <row r="287" spans="1:5" ht="12.75">
      <c r="A287" s="671"/>
      <c r="B287" s="672"/>
      <c r="C287" s="673"/>
      <c r="D287" s="672"/>
      <c r="E287" s="673">
        <f t="shared" si="4"/>
      </c>
    </row>
    <row r="288" spans="1:5" ht="12.75">
      <c r="A288" s="671"/>
      <c r="B288" s="672"/>
      <c r="C288" s="673"/>
      <c r="D288" s="672"/>
      <c r="E288" s="673">
        <f t="shared" si="4"/>
      </c>
    </row>
    <row r="289" spans="1:5" ht="12.75">
      <c r="A289" s="671"/>
      <c r="B289" s="672"/>
      <c r="C289" s="673"/>
      <c r="D289" s="672"/>
      <c r="E289" s="673">
        <f t="shared" si="4"/>
      </c>
    </row>
    <row r="290" spans="1:5" ht="12.75">
      <c r="A290" s="671"/>
      <c r="B290" s="672"/>
      <c r="C290" s="673"/>
      <c r="D290" s="672"/>
      <c r="E290" s="673">
        <f t="shared" si="4"/>
      </c>
    </row>
    <row r="291" spans="1:5" ht="12.75">
      <c r="A291" s="671"/>
      <c r="B291" s="672"/>
      <c r="C291" s="673"/>
      <c r="D291" s="672"/>
      <c r="E291" s="673">
        <f t="shared" si="4"/>
      </c>
    </row>
    <row r="292" spans="1:5" ht="12.75">
      <c r="A292" s="671"/>
      <c r="B292" s="672"/>
      <c r="C292" s="673"/>
      <c r="D292" s="672"/>
      <c r="E292" s="673">
        <f t="shared" si="4"/>
      </c>
    </row>
    <row r="293" spans="1:5" ht="12.75">
      <c r="A293" s="671"/>
      <c r="B293" s="672"/>
      <c r="C293" s="673"/>
      <c r="D293" s="672"/>
      <c r="E293" s="673">
        <f t="shared" si="4"/>
      </c>
    </row>
    <row r="294" spans="1:5" ht="12.75">
      <c r="A294" s="671"/>
      <c r="B294" s="672"/>
      <c r="C294" s="673"/>
      <c r="D294" s="672"/>
      <c r="E294" s="673">
        <f t="shared" si="4"/>
      </c>
    </row>
    <row r="295" spans="1:5" ht="12.75">
      <c r="A295" s="671"/>
      <c r="B295" s="672"/>
      <c r="C295" s="673"/>
      <c r="D295" s="672"/>
      <c r="E295" s="673">
        <f t="shared" si="4"/>
      </c>
    </row>
    <row r="296" spans="1:5" ht="12.75">
      <c r="A296" s="671"/>
      <c r="B296" s="672"/>
      <c r="C296" s="673"/>
      <c r="D296" s="672"/>
      <c r="E296" s="673">
        <f t="shared" si="4"/>
      </c>
    </row>
    <row r="297" spans="1:5" ht="12.75">
      <c r="A297" s="671"/>
      <c r="B297" s="672"/>
      <c r="C297" s="673"/>
      <c r="D297" s="672"/>
      <c r="E297" s="673">
        <f t="shared" si="4"/>
      </c>
    </row>
    <row r="298" spans="1:5" ht="12.75">
      <c r="A298" s="671"/>
      <c r="B298" s="672"/>
      <c r="C298" s="673"/>
      <c r="D298" s="672"/>
      <c r="E298" s="673">
        <f t="shared" si="4"/>
      </c>
    </row>
    <row r="299" spans="1:5" ht="12.75">
      <c r="A299" s="671"/>
      <c r="B299" s="672"/>
      <c r="C299" s="673"/>
      <c r="D299" s="672"/>
      <c r="E299" s="673">
        <f t="shared" si="4"/>
      </c>
    </row>
    <row r="300" spans="1:5" ht="12.75">
      <c r="A300" s="671"/>
      <c r="B300" s="672"/>
      <c r="C300" s="673"/>
      <c r="D300" s="672"/>
      <c r="E300" s="673">
        <f t="shared" si="4"/>
      </c>
    </row>
    <row r="301" spans="1:5" ht="12.75">
      <c r="A301" s="671"/>
      <c r="B301" s="672"/>
      <c r="C301" s="673"/>
      <c r="D301" s="672"/>
      <c r="E301" s="673">
        <f t="shared" si="4"/>
      </c>
    </row>
    <row r="302" spans="1:5" ht="12.75">
      <c r="A302" s="671"/>
      <c r="B302" s="672"/>
      <c r="C302" s="673"/>
      <c r="D302" s="672"/>
      <c r="E302" s="673">
        <f t="shared" si="4"/>
      </c>
    </row>
    <row r="303" spans="1:5" ht="12.75">
      <c r="A303" s="671"/>
      <c r="B303" s="672"/>
      <c r="C303" s="673"/>
      <c r="D303" s="672"/>
      <c r="E303" s="673">
        <f t="shared" si="4"/>
      </c>
    </row>
    <row r="304" spans="1:5" ht="12.75">
      <c r="A304" s="671"/>
      <c r="B304" s="672"/>
      <c r="C304" s="673"/>
      <c r="D304" s="672"/>
      <c r="E304" s="673">
        <f t="shared" si="4"/>
      </c>
    </row>
    <row r="305" spans="1:5" ht="12.75">
      <c r="A305" s="671"/>
      <c r="B305" s="672"/>
      <c r="C305" s="673"/>
      <c r="D305" s="672"/>
      <c r="E305" s="673">
        <f t="shared" si="4"/>
      </c>
    </row>
    <row r="306" spans="1:5" ht="12.75">
      <c r="A306" s="671"/>
      <c r="B306" s="672"/>
      <c r="C306" s="673"/>
      <c r="D306" s="672"/>
      <c r="E306" s="673">
        <f t="shared" si="4"/>
      </c>
    </row>
    <row r="307" spans="1:5" ht="12.75">
      <c r="A307" s="671"/>
      <c r="B307" s="672"/>
      <c r="C307" s="673"/>
      <c r="D307" s="672"/>
      <c r="E307" s="673">
        <f t="shared" si="4"/>
      </c>
    </row>
    <row r="308" spans="1:5" ht="12.75">
      <c r="A308" s="671"/>
      <c r="B308" s="672"/>
      <c r="C308" s="673"/>
      <c r="D308" s="672"/>
      <c r="E308" s="673">
        <f t="shared" si="4"/>
      </c>
    </row>
    <row r="309" spans="1:5" ht="12.75">
      <c r="A309" s="671"/>
      <c r="B309" s="672"/>
      <c r="C309" s="673"/>
      <c r="D309" s="672"/>
      <c r="E309" s="673">
        <f t="shared" si="4"/>
      </c>
    </row>
    <row r="310" spans="1:5" ht="12.75">
      <c r="A310" s="671"/>
      <c r="B310" s="672"/>
      <c r="C310" s="673"/>
      <c r="D310" s="672"/>
      <c r="E310" s="673">
        <f t="shared" si="4"/>
      </c>
    </row>
    <row r="311" spans="1:5" ht="12.75">
      <c r="A311" s="671"/>
      <c r="B311" s="672"/>
      <c r="C311" s="673"/>
      <c r="D311" s="672"/>
      <c r="E311" s="673">
        <f t="shared" si="4"/>
      </c>
    </row>
    <row r="312" spans="1:5" ht="12.75">
      <c r="A312" s="671"/>
      <c r="B312" s="672"/>
      <c r="C312" s="673"/>
      <c r="D312" s="672"/>
      <c r="E312" s="673">
        <f t="shared" si="4"/>
      </c>
    </row>
    <row r="313" spans="1:5" ht="12.75">
      <c r="A313" s="671"/>
      <c r="B313" s="672"/>
      <c r="C313" s="673"/>
      <c r="D313" s="672"/>
      <c r="E313" s="673">
        <f t="shared" si="4"/>
      </c>
    </row>
    <row r="314" spans="1:5" ht="12.75">
      <c r="A314" s="671"/>
      <c r="B314" s="672"/>
      <c r="C314" s="673"/>
      <c r="D314" s="672"/>
      <c r="E314" s="673">
        <f t="shared" si="4"/>
      </c>
    </row>
    <row r="315" spans="1:5" ht="12.75">
      <c r="A315" s="671"/>
      <c r="B315" s="672"/>
      <c r="C315" s="673"/>
      <c r="D315" s="672"/>
      <c r="E315" s="673">
        <f t="shared" si="4"/>
      </c>
    </row>
    <row r="316" spans="1:5" ht="12.75">
      <c r="A316" s="671"/>
      <c r="B316" s="672"/>
      <c r="C316" s="673"/>
      <c r="D316" s="672"/>
      <c r="E316" s="673">
        <f t="shared" si="4"/>
      </c>
    </row>
    <row r="317" spans="1:5" ht="12.75">
      <c r="A317" s="671"/>
      <c r="B317" s="672"/>
      <c r="C317" s="673"/>
      <c r="D317" s="672"/>
      <c r="E317" s="673">
        <f t="shared" si="4"/>
      </c>
    </row>
    <row r="318" spans="1:5" ht="12.75">
      <c r="A318" s="671"/>
      <c r="B318" s="672"/>
      <c r="C318" s="673"/>
      <c r="D318" s="672"/>
      <c r="E318" s="673">
        <f t="shared" si="4"/>
      </c>
    </row>
    <row r="319" spans="1:5" ht="12.75">
      <c r="A319" s="671"/>
      <c r="B319" s="672"/>
      <c r="C319" s="673"/>
      <c r="D319" s="672"/>
      <c r="E319" s="673">
        <f t="shared" si="4"/>
      </c>
    </row>
    <row r="320" spans="1:5" ht="12.75">
      <c r="A320" s="671"/>
      <c r="B320" s="672"/>
      <c r="C320" s="673"/>
      <c r="D320" s="672"/>
      <c r="E320" s="673">
        <f t="shared" si="4"/>
      </c>
    </row>
    <row r="321" spans="1:5" ht="12.75">
      <c r="A321" s="671"/>
      <c r="B321" s="672"/>
      <c r="C321" s="673"/>
      <c r="D321" s="672"/>
      <c r="E321" s="673">
        <f t="shared" si="4"/>
      </c>
    </row>
    <row r="322" spans="1:5" ht="12.75">
      <c r="A322" s="671"/>
      <c r="B322" s="672"/>
      <c r="C322" s="673"/>
      <c r="D322" s="672"/>
      <c r="E322" s="673">
        <f t="shared" si="4"/>
      </c>
    </row>
    <row r="323" spans="1:5" ht="12.75">
      <c r="A323" s="671"/>
      <c r="B323" s="672"/>
      <c r="C323" s="673"/>
      <c r="D323" s="672"/>
      <c r="E323" s="673">
        <f aca="true" t="shared" si="5" ref="E323:E386">IF(B323&lt;&gt;0,IF(ABS(B323-D323)&gt;0.1,"KO","OK"),"")</f>
      </c>
    </row>
    <row r="324" spans="1:5" ht="12.75">
      <c r="A324" s="671"/>
      <c r="B324" s="672"/>
      <c r="C324" s="673"/>
      <c r="D324" s="672"/>
      <c r="E324" s="673">
        <f t="shared" si="5"/>
      </c>
    </row>
    <row r="325" spans="1:5" ht="12.75">
      <c r="A325" s="671"/>
      <c r="B325" s="672"/>
      <c r="C325" s="673"/>
      <c r="D325" s="672"/>
      <c r="E325" s="673">
        <f t="shared" si="5"/>
      </c>
    </row>
    <row r="326" spans="1:5" ht="12.75">
      <c r="A326" s="671"/>
      <c r="B326" s="672"/>
      <c r="C326" s="673"/>
      <c r="D326" s="672"/>
      <c r="E326" s="673">
        <f t="shared" si="5"/>
      </c>
    </row>
    <row r="327" spans="1:5" ht="12.75">
      <c r="A327" s="671"/>
      <c r="B327" s="672"/>
      <c r="C327" s="673"/>
      <c r="D327" s="672"/>
      <c r="E327" s="673">
        <f t="shared" si="5"/>
      </c>
    </row>
    <row r="328" spans="1:5" ht="12.75">
      <c r="A328" s="671"/>
      <c r="B328" s="672"/>
      <c r="C328" s="673"/>
      <c r="D328" s="672"/>
      <c r="E328" s="673">
        <f t="shared" si="5"/>
      </c>
    </row>
    <row r="329" spans="1:5" ht="12.75">
      <c r="A329" s="671"/>
      <c r="B329" s="672"/>
      <c r="C329" s="673"/>
      <c r="D329" s="672"/>
      <c r="E329" s="673">
        <f t="shared" si="5"/>
      </c>
    </row>
    <row r="330" spans="1:5" ht="12.75">
      <c r="A330" s="671"/>
      <c r="B330" s="672"/>
      <c r="C330" s="673"/>
      <c r="D330" s="672"/>
      <c r="E330" s="673">
        <f t="shared" si="5"/>
      </c>
    </row>
    <row r="331" spans="1:5" ht="12.75">
      <c r="A331" s="671"/>
      <c r="B331" s="672"/>
      <c r="C331" s="673"/>
      <c r="D331" s="672"/>
      <c r="E331" s="673">
        <f t="shared" si="5"/>
      </c>
    </row>
    <row r="332" spans="1:5" ht="12.75">
      <c r="A332" s="671"/>
      <c r="B332" s="672"/>
      <c r="C332" s="673"/>
      <c r="D332" s="672"/>
      <c r="E332" s="673">
        <f t="shared" si="5"/>
      </c>
    </row>
    <row r="333" spans="1:5" ht="12.75">
      <c r="A333" s="671"/>
      <c r="B333" s="672"/>
      <c r="C333" s="673"/>
      <c r="D333" s="672"/>
      <c r="E333" s="673">
        <f t="shared" si="5"/>
      </c>
    </row>
    <row r="334" spans="1:5" ht="12.75">
      <c r="A334" s="671"/>
      <c r="B334" s="672"/>
      <c r="C334" s="673"/>
      <c r="D334" s="672"/>
      <c r="E334" s="673">
        <f t="shared" si="5"/>
      </c>
    </row>
    <row r="335" spans="1:5" ht="12.75">
      <c r="A335" s="671"/>
      <c r="B335" s="672"/>
      <c r="C335" s="673"/>
      <c r="D335" s="672"/>
      <c r="E335" s="673">
        <f t="shared" si="5"/>
      </c>
    </row>
    <row r="336" spans="1:5" ht="12.75">
      <c r="A336" s="671"/>
      <c r="B336" s="672"/>
      <c r="C336" s="673"/>
      <c r="D336" s="672"/>
      <c r="E336" s="673">
        <f t="shared" si="5"/>
      </c>
    </row>
    <row r="337" spans="1:5" ht="12.75">
      <c r="A337" s="671"/>
      <c r="B337" s="672"/>
      <c r="C337" s="673"/>
      <c r="D337" s="672"/>
      <c r="E337" s="673">
        <f t="shared" si="5"/>
      </c>
    </row>
    <row r="338" spans="1:5" ht="12.75">
      <c r="A338" s="671"/>
      <c r="B338" s="672"/>
      <c r="C338" s="673"/>
      <c r="D338" s="672"/>
      <c r="E338" s="673">
        <f t="shared" si="5"/>
      </c>
    </row>
    <row r="339" spans="1:5" ht="12.75">
      <c r="A339" s="671"/>
      <c r="B339" s="672"/>
      <c r="C339" s="673"/>
      <c r="D339" s="672"/>
      <c r="E339" s="673">
        <f t="shared" si="5"/>
      </c>
    </row>
    <row r="340" spans="1:5" ht="12.75">
      <c r="A340" s="671"/>
      <c r="B340" s="672"/>
      <c r="C340" s="673"/>
      <c r="D340" s="672"/>
      <c r="E340" s="673">
        <f t="shared" si="5"/>
      </c>
    </row>
    <row r="341" spans="1:5" ht="12.75">
      <c r="A341" s="671"/>
      <c r="B341" s="672"/>
      <c r="C341" s="673"/>
      <c r="D341" s="672"/>
      <c r="E341" s="673">
        <f t="shared" si="5"/>
      </c>
    </row>
    <row r="342" spans="1:5" ht="12.75">
      <c r="A342" s="671"/>
      <c r="B342" s="672"/>
      <c r="C342" s="673"/>
      <c r="D342" s="672"/>
      <c r="E342" s="673">
        <f t="shared" si="5"/>
      </c>
    </row>
    <row r="343" spans="1:5" ht="12.75">
      <c r="A343" s="671"/>
      <c r="B343" s="672"/>
      <c r="C343" s="673"/>
      <c r="D343" s="672"/>
      <c r="E343" s="673">
        <f t="shared" si="5"/>
      </c>
    </row>
    <row r="344" spans="1:5" ht="12.75">
      <c r="A344" s="671"/>
      <c r="B344" s="672"/>
      <c r="C344" s="673"/>
      <c r="D344" s="672"/>
      <c r="E344" s="673">
        <f t="shared" si="5"/>
      </c>
    </row>
    <row r="345" spans="1:5" ht="12.75">
      <c r="A345" s="671"/>
      <c r="B345" s="672"/>
      <c r="C345" s="673"/>
      <c r="D345" s="672"/>
      <c r="E345" s="673">
        <f t="shared" si="5"/>
      </c>
    </row>
    <row r="346" spans="1:5" ht="12.75">
      <c r="A346" s="671"/>
      <c r="B346" s="672"/>
      <c r="C346" s="673"/>
      <c r="D346" s="672"/>
      <c r="E346" s="673">
        <f t="shared" si="5"/>
      </c>
    </row>
    <row r="347" spans="1:5" ht="12.75">
      <c r="A347" s="671"/>
      <c r="B347" s="672"/>
      <c r="C347" s="673"/>
      <c r="D347" s="672"/>
      <c r="E347" s="673">
        <f t="shared" si="5"/>
      </c>
    </row>
    <row r="348" spans="1:5" ht="12.75">
      <c r="A348" s="671"/>
      <c r="B348" s="672"/>
      <c r="C348" s="673"/>
      <c r="D348" s="672"/>
      <c r="E348" s="673">
        <f t="shared" si="5"/>
      </c>
    </row>
    <row r="349" spans="1:5" ht="12.75">
      <c r="A349" s="671"/>
      <c r="B349" s="672"/>
      <c r="C349" s="673"/>
      <c r="D349" s="672"/>
      <c r="E349" s="673">
        <f t="shared" si="5"/>
      </c>
    </row>
    <row r="350" spans="1:5" ht="12.75">
      <c r="A350" s="671"/>
      <c r="B350" s="672"/>
      <c r="C350" s="673"/>
      <c r="D350" s="672"/>
      <c r="E350" s="673">
        <f t="shared" si="5"/>
      </c>
    </row>
    <row r="351" spans="1:5" ht="12.75">
      <c r="A351" s="671"/>
      <c r="B351" s="672"/>
      <c r="C351" s="673"/>
      <c r="D351" s="672"/>
      <c r="E351" s="673">
        <f t="shared" si="5"/>
      </c>
    </row>
    <row r="352" spans="1:5" ht="12.75">
      <c r="A352" s="671"/>
      <c r="B352" s="672"/>
      <c r="C352" s="673"/>
      <c r="D352" s="672"/>
      <c r="E352" s="673">
        <f t="shared" si="5"/>
      </c>
    </row>
    <row r="353" spans="1:5" ht="12.75">
      <c r="A353" s="671"/>
      <c r="B353" s="672"/>
      <c r="C353" s="673"/>
      <c r="D353" s="672"/>
      <c r="E353" s="673">
        <f t="shared" si="5"/>
      </c>
    </row>
    <row r="354" spans="1:5" ht="12.75">
      <c r="A354" s="671"/>
      <c r="B354" s="672"/>
      <c r="C354" s="673"/>
      <c r="D354" s="672"/>
      <c r="E354" s="673">
        <f t="shared" si="5"/>
      </c>
    </row>
    <row r="355" spans="1:5" ht="12.75">
      <c r="A355" s="671"/>
      <c r="B355" s="672"/>
      <c r="C355" s="673"/>
      <c r="D355" s="672"/>
      <c r="E355" s="673">
        <f t="shared" si="5"/>
      </c>
    </row>
    <row r="356" spans="1:5" ht="12.75">
      <c r="A356" s="671"/>
      <c r="B356" s="672"/>
      <c r="C356" s="673"/>
      <c r="D356" s="672"/>
      <c r="E356" s="673">
        <f t="shared" si="5"/>
      </c>
    </row>
    <row r="357" spans="1:5" ht="12.75">
      <c r="A357" s="671"/>
      <c r="B357" s="672"/>
      <c r="C357" s="673"/>
      <c r="D357" s="672"/>
      <c r="E357" s="673">
        <f t="shared" si="5"/>
      </c>
    </row>
    <row r="358" spans="1:5" ht="12.75">
      <c r="A358" s="671"/>
      <c r="B358" s="672"/>
      <c r="C358" s="673"/>
      <c r="D358" s="672"/>
      <c r="E358" s="673">
        <f t="shared" si="5"/>
      </c>
    </row>
    <row r="359" spans="1:5" ht="12.75">
      <c r="A359" s="671"/>
      <c r="B359" s="672"/>
      <c r="C359" s="673"/>
      <c r="D359" s="672"/>
      <c r="E359" s="673">
        <f t="shared" si="5"/>
      </c>
    </row>
    <row r="360" spans="1:5" ht="12.75">
      <c r="A360" s="671"/>
      <c r="B360" s="672"/>
      <c r="C360" s="673"/>
      <c r="D360" s="672"/>
      <c r="E360" s="673">
        <f t="shared" si="5"/>
      </c>
    </row>
    <row r="361" spans="1:5" ht="12.75">
      <c r="A361" s="671"/>
      <c r="B361" s="672"/>
      <c r="C361" s="673"/>
      <c r="D361" s="672"/>
      <c r="E361" s="673">
        <f t="shared" si="5"/>
      </c>
    </row>
    <row r="362" spans="1:5" ht="12.75">
      <c r="A362" s="671"/>
      <c r="B362" s="672"/>
      <c r="C362" s="673"/>
      <c r="D362" s="672"/>
      <c r="E362" s="673">
        <f t="shared" si="5"/>
      </c>
    </row>
    <row r="363" spans="1:5" ht="12.75">
      <c r="A363" s="671"/>
      <c r="B363" s="672"/>
      <c r="C363" s="673"/>
      <c r="D363" s="672"/>
      <c r="E363" s="673">
        <f t="shared" si="5"/>
      </c>
    </row>
    <row r="364" spans="1:5" ht="12.75">
      <c r="A364" s="671"/>
      <c r="B364" s="672"/>
      <c r="C364" s="673"/>
      <c r="D364" s="672"/>
      <c r="E364" s="673">
        <f t="shared" si="5"/>
      </c>
    </row>
    <row r="365" spans="1:5" ht="12.75">
      <c r="A365" s="671"/>
      <c r="B365" s="672"/>
      <c r="C365" s="673"/>
      <c r="D365" s="672"/>
      <c r="E365" s="673">
        <f t="shared" si="5"/>
      </c>
    </row>
    <row r="366" spans="1:5" ht="12.75">
      <c r="A366" s="671"/>
      <c r="B366" s="672"/>
      <c r="C366" s="673"/>
      <c r="D366" s="672"/>
      <c r="E366" s="673">
        <f t="shared" si="5"/>
      </c>
    </row>
    <row r="367" spans="1:5" ht="12.75">
      <c r="A367" s="671"/>
      <c r="B367" s="672"/>
      <c r="C367" s="673"/>
      <c r="D367" s="672"/>
      <c r="E367" s="673">
        <f t="shared" si="5"/>
      </c>
    </row>
    <row r="368" spans="1:5" ht="12.75">
      <c r="A368" s="671"/>
      <c r="B368" s="672"/>
      <c r="C368" s="673"/>
      <c r="D368" s="672"/>
      <c r="E368" s="673">
        <f t="shared" si="5"/>
      </c>
    </row>
    <row r="369" spans="1:5" ht="12.75">
      <c r="A369" s="671"/>
      <c r="B369" s="672"/>
      <c r="C369" s="673"/>
      <c r="D369" s="672"/>
      <c r="E369" s="673">
        <f t="shared" si="5"/>
      </c>
    </row>
    <row r="370" spans="1:5" ht="12.75">
      <c r="A370" s="671"/>
      <c r="B370" s="672"/>
      <c r="C370" s="673"/>
      <c r="D370" s="672"/>
      <c r="E370" s="673">
        <f t="shared" si="5"/>
      </c>
    </row>
    <row r="371" spans="1:5" ht="12.75">
      <c r="A371" s="671"/>
      <c r="B371" s="672"/>
      <c r="C371" s="673"/>
      <c r="D371" s="672"/>
      <c r="E371" s="673">
        <f t="shared" si="5"/>
      </c>
    </row>
    <row r="372" spans="1:5" ht="12.75">
      <c r="A372" s="671"/>
      <c r="B372" s="672"/>
      <c r="C372" s="673"/>
      <c r="D372" s="672"/>
      <c r="E372" s="673">
        <f t="shared" si="5"/>
      </c>
    </row>
    <row r="373" spans="1:5" ht="12.75">
      <c r="A373" s="671"/>
      <c r="B373" s="672"/>
      <c r="C373" s="673"/>
      <c r="D373" s="672"/>
      <c r="E373" s="673">
        <f t="shared" si="5"/>
      </c>
    </row>
    <row r="374" spans="1:5" ht="12.75">
      <c r="A374" s="671"/>
      <c r="B374" s="672"/>
      <c r="C374" s="673"/>
      <c r="D374" s="672"/>
      <c r="E374" s="673">
        <f t="shared" si="5"/>
      </c>
    </row>
    <row r="375" spans="1:5" ht="12.75">
      <c r="A375" s="671"/>
      <c r="B375" s="672"/>
      <c r="C375" s="673"/>
      <c r="D375" s="672"/>
      <c r="E375" s="673">
        <f t="shared" si="5"/>
      </c>
    </row>
    <row r="376" spans="1:5" ht="12.75">
      <c r="A376" s="671"/>
      <c r="B376" s="672"/>
      <c r="C376" s="673"/>
      <c r="D376" s="672"/>
      <c r="E376" s="673">
        <f t="shared" si="5"/>
      </c>
    </row>
    <row r="377" spans="1:5" ht="12.75">
      <c r="A377" s="671"/>
      <c r="B377" s="672"/>
      <c r="C377" s="673"/>
      <c r="D377" s="672"/>
      <c r="E377" s="673">
        <f t="shared" si="5"/>
      </c>
    </row>
    <row r="378" spans="1:5" ht="12.75">
      <c r="A378" s="671"/>
      <c r="B378" s="672"/>
      <c r="C378" s="673"/>
      <c r="D378" s="672"/>
      <c r="E378" s="673">
        <f t="shared" si="5"/>
      </c>
    </row>
    <row r="379" spans="1:5" ht="12.75">
      <c r="A379" s="671"/>
      <c r="B379" s="672"/>
      <c r="C379" s="673"/>
      <c r="D379" s="672"/>
      <c r="E379" s="673">
        <f t="shared" si="5"/>
      </c>
    </row>
    <row r="380" spans="1:5" ht="12.75">
      <c r="A380" s="671"/>
      <c r="B380" s="672"/>
      <c r="C380" s="673"/>
      <c r="D380" s="672"/>
      <c r="E380" s="673">
        <f t="shared" si="5"/>
      </c>
    </row>
    <row r="381" spans="1:5" ht="12.75">
      <c r="A381" s="671"/>
      <c r="B381" s="672"/>
      <c r="C381" s="673"/>
      <c r="D381" s="672"/>
      <c r="E381" s="673">
        <f t="shared" si="5"/>
      </c>
    </row>
    <row r="382" spans="1:5" ht="12.75">
      <c r="A382" s="671"/>
      <c r="B382" s="672"/>
      <c r="C382" s="673"/>
      <c r="D382" s="672"/>
      <c r="E382" s="673">
        <f t="shared" si="5"/>
      </c>
    </row>
    <row r="383" spans="1:5" ht="12.75">
      <c r="A383" s="671"/>
      <c r="B383" s="672"/>
      <c r="C383" s="673"/>
      <c r="D383" s="672"/>
      <c r="E383" s="673">
        <f t="shared" si="5"/>
      </c>
    </row>
    <row r="384" spans="1:5" ht="12.75">
      <c r="A384" s="671"/>
      <c r="B384" s="672"/>
      <c r="C384" s="673"/>
      <c r="D384" s="672"/>
      <c r="E384" s="673">
        <f t="shared" si="5"/>
      </c>
    </row>
    <row r="385" spans="1:5" ht="12.75">
      <c r="A385" s="671"/>
      <c r="B385" s="672"/>
      <c r="C385" s="673"/>
      <c r="D385" s="672"/>
      <c r="E385" s="673">
        <f t="shared" si="5"/>
      </c>
    </row>
    <row r="386" spans="1:5" ht="12.75">
      <c r="A386" s="671"/>
      <c r="B386" s="672"/>
      <c r="C386" s="673"/>
      <c r="D386" s="672"/>
      <c r="E386" s="673">
        <f t="shared" si="5"/>
      </c>
    </row>
    <row r="387" spans="1:5" ht="12.75">
      <c r="A387" s="671"/>
      <c r="B387" s="672"/>
      <c r="C387" s="673"/>
      <c r="D387" s="672"/>
      <c r="E387" s="673">
        <f aca="true" t="shared" si="6" ref="E387:E450">IF(B387&lt;&gt;0,IF(ABS(B387-D387)&gt;0.1,"KO","OK"),"")</f>
      </c>
    </row>
    <row r="388" spans="1:5" ht="12.75">
      <c r="A388" s="671"/>
      <c r="B388" s="672"/>
      <c r="C388" s="673"/>
      <c r="D388" s="672"/>
      <c r="E388" s="673">
        <f t="shared" si="6"/>
      </c>
    </row>
    <row r="389" spans="1:5" ht="12.75">
      <c r="A389" s="671"/>
      <c r="B389" s="672"/>
      <c r="C389" s="673"/>
      <c r="D389" s="672"/>
      <c r="E389" s="673">
        <f t="shared" si="6"/>
      </c>
    </row>
    <row r="390" spans="1:5" ht="12.75">
      <c r="A390" s="671"/>
      <c r="B390" s="672"/>
      <c r="C390" s="673"/>
      <c r="D390" s="672"/>
      <c r="E390" s="673">
        <f t="shared" si="6"/>
      </c>
    </row>
    <row r="391" spans="1:5" ht="12.75">
      <c r="A391" s="671"/>
      <c r="B391" s="672"/>
      <c r="C391" s="673"/>
      <c r="D391" s="672"/>
      <c r="E391" s="673">
        <f t="shared" si="6"/>
      </c>
    </row>
    <row r="392" spans="1:5" ht="12.75">
      <c r="A392" s="671"/>
      <c r="B392" s="672"/>
      <c r="C392" s="673"/>
      <c r="D392" s="672"/>
      <c r="E392" s="673">
        <f t="shared" si="6"/>
      </c>
    </row>
    <row r="393" spans="1:5" ht="12.75">
      <c r="A393" s="671"/>
      <c r="B393" s="672"/>
      <c r="C393" s="673"/>
      <c r="D393" s="672"/>
      <c r="E393" s="673">
        <f t="shared" si="6"/>
      </c>
    </row>
    <row r="394" spans="1:5" ht="12.75">
      <c r="A394" s="671"/>
      <c r="B394" s="672"/>
      <c r="C394" s="673"/>
      <c r="D394" s="672"/>
      <c r="E394" s="673">
        <f t="shared" si="6"/>
      </c>
    </row>
    <row r="395" spans="1:5" ht="12.75">
      <c r="A395" s="671"/>
      <c r="B395" s="672"/>
      <c r="C395" s="673"/>
      <c r="D395" s="672"/>
      <c r="E395" s="673">
        <f t="shared" si="6"/>
      </c>
    </row>
    <row r="396" spans="1:5" ht="12.75">
      <c r="A396" s="671"/>
      <c r="B396" s="672"/>
      <c r="C396" s="673"/>
      <c r="D396" s="672"/>
      <c r="E396" s="673">
        <f t="shared" si="6"/>
      </c>
    </row>
    <row r="397" spans="1:5" ht="12.75">
      <c r="A397" s="671"/>
      <c r="B397" s="672"/>
      <c r="C397" s="673"/>
      <c r="D397" s="672"/>
      <c r="E397" s="673">
        <f t="shared" si="6"/>
      </c>
    </row>
    <row r="398" spans="1:5" ht="12.75">
      <c r="A398" s="671"/>
      <c r="B398" s="672"/>
      <c r="C398" s="673"/>
      <c r="D398" s="672"/>
      <c r="E398" s="673">
        <f t="shared" si="6"/>
      </c>
    </row>
    <row r="399" spans="1:5" ht="12.75">
      <c r="A399" s="671"/>
      <c r="B399" s="672"/>
      <c r="C399" s="673"/>
      <c r="D399" s="672"/>
      <c r="E399" s="673">
        <f t="shared" si="6"/>
      </c>
    </row>
    <row r="400" spans="1:5" ht="12.75">
      <c r="A400" s="671"/>
      <c r="B400" s="672"/>
      <c r="C400" s="673"/>
      <c r="D400" s="672"/>
      <c r="E400" s="673">
        <f t="shared" si="6"/>
      </c>
    </row>
    <row r="401" spans="1:5" ht="12.75">
      <c r="A401" s="671"/>
      <c r="B401" s="672"/>
      <c r="C401" s="673"/>
      <c r="D401" s="672"/>
      <c r="E401" s="673">
        <f t="shared" si="6"/>
      </c>
    </row>
    <row r="402" spans="1:5" ht="12.75">
      <c r="A402" s="671"/>
      <c r="B402" s="672"/>
      <c r="C402" s="673"/>
      <c r="D402" s="672"/>
      <c r="E402" s="673">
        <f t="shared" si="6"/>
      </c>
    </row>
    <row r="403" spans="1:5" ht="12.75">
      <c r="A403" s="671"/>
      <c r="B403" s="672"/>
      <c r="C403" s="673"/>
      <c r="D403" s="672"/>
      <c r="E403" s="673">
        <f t="shared" si="6"/>
      </c>
    </row>
    <row r="404" spans="1:5" ht="12.75">
      <c r="A404" s="671"/>
      <c r="B404" s="672"/>
      <c r="C404" s="673"/>
      <c r="D404" s="672"/>
      <c r="E404" s="673">
        <f t="shared" si="6"/>
      </c>
    </row>
    <row r="405" spans="1:5" ht="12.75">
      <c r="A405" s="671"/>
      <c r="B405" s="672"/>
      <c r="C405" s="673"/>
      <c r="D405" s="672"/>
      <c r="E405" s="673">
        <f t="shared" si="6"/>
      </c>
    </row>
    <row r="406" spans="1:5" ht="12.75">
      <c r="A406" s="671"/>
      <c r="B406" s="672"/>
      <c r="C406" s="673"/>
      <c r="D406" s="672"/>
      <c r="E406" s="673">
        <f t="shared" si="6"/>
      </c>
    </row>
    <row r="407" spans="1:5" ht="12.75">
      <c r="A407" s="671"/>
      <c r="B407" s="672"/>
      <c r="C407" s="673"/>
      <c r="D407" s="672"/>
      <c r="E407" s="673">
        <f t="shared" si="6"/>
      </c>
    </row>
    <row r="408" spans="1:5" ht="12.75">
      <c r="A408" s="671"/>
      <c r="B408" s="672"/>
      <c r="C408" s="673"/>
      <c r="D408" s="672"/>
      <c r="E408" s="673">
        <f t="shared" si="6"/>
      </c>
    </row>
    <row r="409" spans="1:5" ht="12.75">
      <c r="A409" s="671"/>
      <c r="B409" s="672"/>
      <c r="C409" s="673"/>
      <c r="D409" s="672"/>
      <c r="E409" s="673">
        <f t="shared" si="6"/>
      </c>
    </row>
    <row r="410" spans="1:5" ht="12.75">
      <c r="A410" s="671"/>
      <c r="B410" s="672"/>
      <c r="C410" s="673"/>
      <c r="D410" s="672"/>
      <c r="E410" s="673">
        <f t="shared" si="6"/>
      </c>
    </row>
    <row r="411" spans="1:5" ht="12.75">
      <c r="A411" s="671"/>
      <c r="B411" s="672"/>
      <c r="C411" s="673"/>
      <c r="D411" s="672"/>
      <c r="E411" s="673">
        <f t="shared" si="6"/>
      </c>
    </row>
    <row r="412" spans="1:5" ht="12.75">
      <c r="A412" s="671"/>
      <c r="B412" s="672"/>
      <c r="C412" s="673"/>
      <c r="D412" s="672"/>
      <c r="E412" s="673">
        <f t="shared" si="6"/>
      </c>
    </row>
    <row r="413" spans="1:5" ht="12.75">
      <c r="A413" s="671"/>
      <c r="B413" s="672"/>
      <c r="C413" s="673"/>
      <c r="D413" s="672"/>
      <c r="E413" s="673">
        <f t="shared" si="6"/>
      </c>
    </row>
    <row r="414" spans="1:5" ht="12.75">
      <c r="A414" s="671"/>
      <c r="B414" s="672"/>
      <c r="C414" s="673"/>
      <c r="D414" s="672"/>
      <c r="E414" s="673">
        <f t="shared" si="6"/>
      </c>
    </row>
    <row r="415" spans="1:5" ht="12.75">
      <c r="A415" s="671"/>
      <c r="B415" s="672"/>
      <c r="C415" s="673"/>
      <c r="D415" s="672"/>
      <c r="E415" s="673">
        <f t="shared" si="6"/>
      </c>
    </row>
    <row r="416" spans="1:5" ht="12.75">
      <c r="A416" s="671"/>
      <c r="B416" s="672"/>
      <c r="C416" s="673"/>
      <c r="D416" s="672"/>
      <c r="E416" s="673">
        <f t="shared" si="6"/>
      </c>
    </row>
    <row r="417" spans="1:5" ht="12.75">
      <c r="A417" s="671"/>
      <c r="B417" s="672"/>
      <c r="C417" s="673"/>
      <c r="D417" s="672"/>
      <c r="E417" s="673">
        <f t="shared" si="6"/>
      </c>
    </row>
    <row r="418" spans="1:5" ht="12.75">
      <c r="A418" s="671"/>
      <c r="B418" s="672"/>
      <c r="C418" s="673"/>
      <c r="D418" s="672"/>
      <c r="E418" s="673">
        <f t="shared" si="6"/>
      </c>
    </row>
    <row r="419" spans="1:5" ht="12.75">
      <c r="A419" s="671"/>
      <c r="B419" s="672"/>
      <c r="C419" s="673"/>
      <c r="D419" s="672"/>
      <c r="E419" s="673">
        <f t="shared" si="6"/>
      </c>
    </row>
    <row r="420" spans="1:5" ht="12.75">
      <c r="A420" s="671"/>
      <c r="B420" s="672"/>
      <c r="C420" s="673"/>
      <c r="D420" s="672"/>
      <c r="E420" s="673">
        <f t="shared" si="6"/>
      </c>
    </row>
    <row r="421" spans="1:5" ht="12.75">
      <c r="A421" s="671"/>
      <c r="B421" s="672"/>
      <c r="C421" s="673"/>
      <c r="D421" s="672"/>
      <c r="E421" s="673">
        <f t="shared" si="6"/>
      </c>
    </row>
    <row r="422" spans="1:5" ht="12.75">
      <c r="A422" s="671"/>
      <c r="B422" s="672"/>
      <c r="C422" s="673"/>
      <c r="D422" s="672"/>
      <c r="E422" s="673">
        <f t="shared" si="6"/>
      </c>
    </row>
    <row r="423" spans="1:5" ht="12.75">
      <c r="A423" s="671"/>
      <c r="B423" s="672"/>
      <c r="C423" s="673"/>
      <c r="D423" s="672"/>
      <c r="E423" s="673">
        <f t="shared" si="6"/>
      </c>
    </row>
    <row r="424" spans="1:5" ht="12.75">
      <c r="A424" s="671"/>
      <c r="B424" s="672"/>
      <c r="C424" s="673"/>
      <c r="D424" s="672"/>
      <c r="E424" s="673">
        <f t="shared" si="6"/>
      </c>
    </row>
    <row r="425" spans="1:5" ht="12.75">
      <c r="A425" s="671"/>
      <c r="B425" s="672"/>
      <c r="C425" s="673"/>
      <c r="D425" s="672"/>
      <c r="E425" s="673">
        <f t="shared" si="6"/>
      </c>
    </row>
    <row r="426" spans="1:5" ht="12.75">
      <c r="A426" s="671"/>
      <c r="B426" s="672"/>
      <c r="C426" s="673"/>
      <c r="D426" s="672"/>
      <c r="E426" s="673">
        <f t="shared" si="6"/>
      </c>
    </row>
    <row r="427" spans="1:5" ht="12.75">
      <c r="A427" s="671"/>
      <c r="B427" s="672"/>
      <c r="C427" s="673"/>
      <c r="D427" s="672"/>
      <c r="E427" s="673">
        <f t="shared" si="6"/>
      </c>
    </row>
    <row r="428" spans="1:5" ht="12.75">
      <c r="A428" s="671"/>
      <c r="B428" s="672"/>
      <c r="C428" s="673"/>
      <c r="D428" s="672"/>
      <c r="E428" s="673">
        <f t="shared" si="6"/>
      </c>
    </row>
    <row r="429" spans="1:5" ht="12.75">
      <c r="A429" s="671"/>
      <c r="B429" s="672"/>
      <c r="C429" s="673"/>
      <c r="D429" s="672"/>
      <c r="E429" s="673">
        <f t="shared" si="6"/>
      </c>
    </row>
    <row r="430" spans="1:5" ht="12.75">
      <c r="A430" s="671"/>
      <c r="B430" s="672"/>
      <c r="C430" s="673"/>
      <c r="D430" s="672"/>
      <c r="E430" s="673">
        <f t="shared" si="6"/>
      </c>
    </row>
    <row r="431" spans="1:5" ht="12.75">
      <c r="A431" s="671"/>
      <c r="B431" s="672"/>
      <c r="C431" s="673"/>
      <c r="D431" s="672"/>
      <c r="E431" s="673">
        <f t="shared" si="6"/>
      </c>
    </row>
    <row r="432" spans="1:5" ht="12.75">
      <c r="A432" s="671"/>
      <c r="B432" s="672"/>
      <c r="C432" s="673"/>
      <c r="D432" s="672"/>
      <c r="E432" s="673">
        <f t="shared" si="6"/>
      </c>
    </row>
    <row r="433" spans="1:5" ht="12.75">
      <c r="A433" s="671"/>
      <c r="B433" s="672"/>
      <c r="C433" s="673"/>
      <c r="D433" s="672"/>
      <c r="E433" s="673">
        <f t="shared" si="6"/>
      </c>
    </row>
    <row r="434" spans="1:5" ht="12.75">
      <c r="A434" s="671"/>
      <c r="B434" s="672"/>
      <c r="C434" s="673"/>
      <c r="D434" s="672"/>
      <c r="E434" s="673">
        <f t="shared" si="6"/>
      </c>
    </row>
    <row r="435" spans="1:5" ht="12.75">
      <c r="A435" s="671"/>
      <c r="B435" s="672"/>
      <c r="C435" s="673"/>
      <c r="D435" s="672"/>
      <c r="E435" s="673">
        <f t="shared" si="6"/>
      </c>
    </row>
    <row r="436" spans="1:5" ht="12.75">
      <c r="A436" s="671"/>
      <c r="B436" s="672"/>
      <c r="C436" s="673"/>
      <c r="D436" s="672"/>
      <c r="E436" s="673">
        <f t="shared" si="6"/>
      </c>
    </row>
    <row r="437" spans="1:5" ht="12.75">
      <c r="A437" s="671"/>
      <c r="B437" s="672"/>
      <c r="C437" s="673"/>
      <c r="D437" s="672"/>
      <c r="E437" s="673">
        <f t="shared" si="6"/>
      </c>
    </row>
    <row r="438" spans="1:5" ht="12.75">
      <c r="A438" s="671"/>
      <c r="B438" s="672"/>
      <c r="C438" s="673"/>
      <c r="D438" s="672"/>
      <c r="E438" s="673">
        <f t="shared" si="6"/>
      </c>
    </row>
    <row r="439" spans="1:5" ht="12.75">
      <c r="A439" s="671"/>
      <c r="B439" s="672"/>
      <c r="C439" s="673"/>
      <c r="D439" s="672"/>
      <c r="E439" s="673">
        <f t="shared" si="6"/>
      </c>
    </row>
    <row r="440" spans="1:5" ht="12.75">
      <c r="A440" s="671"/>
      <c r="B440" s="672"/>
      <c r="C440" s="673"/>
      <c r="D440" s="672"/>
      <c r="E440" s="673">
        <f t="shared" si="6"/>
      </c>
    </row>
    <row r="441" spans="1:5" ht="12.75">
      <c r="A441" s="671"/>
      <c r="B441" s="672"/>
      <c r="C441" s="673"/>
      <c r="D441" s="672"/>
      <c r="E441" s="673">
        <f t="shared" si="6"/>
      </c>
    </row>
    <row r="442" spans="1:5" ht="12.75">
      <c r="A442" s="671"/>
      <c r="B442" s="672"/>
      <c r="C442" s="673"/>
      <c r="D442" s="672"/>
      <c r="E442" s="673">
        <f t="shared" si="6"/>
      </c>
    </row>
    <row r="443" spans="1:5" ht="12.75">
      <c r="A443" s="671"/>
      <c r="B443" s="672"/>
      <c r="C443" s="673"/>
      <c r="D443" s="672"/>
      <c r="E443" s="673">
        <f t="shared" si="6"/>
      </c>
    </row>
    <row r="444" spans="1:5" ht="12.75">
      <c r="A444" s="671"/>
      <c r="B444" s="672"/>
      <c r="C444" s="673"/>
      <c r="D444" s="672"/>
      <c r="E444" s="673">
        <f t="shared" si="6"/>
      </c>
    </row>
    <row r="445" spans="1:5" ht="12.75">
      <c r="A445" s="671"/>
      <c r="B445" s="672"/>
      <c r="C445" s="673"/>
      <c r="D445" s="672"/>
      <c r="E445" s="673">
        <f t="shared" si="6"/>
      </c>
    </row>
    <row r="446" spans="1:5" ht="12.75">
      <c r="A446" s="671"/>
      <c r="B446" s="672"/>
      <c r="C446" s="673"/>
      <c r="D446" s="672"/>
      <c r="E446" s="673">
        <f t="shared" si="6"/>
      </c>
    </row>
    <row r="447" spans="1:5" ht="12.75">
      <c r="A447" s="671"/>
      <c r="B447" s="672"/>
      <c r="C447" s="673"/>
      <c r="D447" s="672"/>
      <c r="E447" s="673">
        <f t="shared" si="6"/>
      </c>
    </row>
    <row r="448" spans="1:5" ht="12.75">
      <c r="A448" s="671"/>
      <c r="B448" s="672"/>
      <c r="C448" s="673"/>
      <c r="D448" s="672"/>
      <c r="E448" s="673">
        <f t="shared" si="6"/>
      </c>
    </row>
    <row r="449" spans="1:5" ht="12.75">
      <c r="A449" s="671"/>
      <c r="B449" s="672"/>
      <c r="C449" s="673"/>
      <c r="D449" s="672"/>
      <c r="E449" s="673">
        <f t="shared" si="6"/>
      </c>
    </row>
    <row r="450" spans="1:5" ht="12.75">
      <c r="A450" s="671"/>
      <c r="B450" s="672"/>
      <c r="C450" s="673"/>
      <c r="D450" s="672"/>
      <c r="E450" s="673">
        <f t="shared" si="6"/>
      </c>
    </row>
    <row r="451" spans="1:5" ht="12.75">
      <c r="A451" s="671"/>
      <c r="B451" s="672"/>
      <c r="C451" s="673"/>
      <c r="D451" s="672"/>
      <c r="E451" s="673">
        <f aca="true" t="shared" si="7" ref="E451:E514">IF(B451&lt;&gt;0,IF(ABS(B451-D451)&gt;0.1,"KO","OK"),"")</f>
      </c>
    </row>
    <row r="452" spans="1:5" ht="12.75">
      <c r="A452" s="671"/>
      <c r="B452" s="672"/>
      <c r="C452" s="673"/>
      <c r="D452" s="672"/>
      <c r="E452" s="673">
        <f t="shared" si="7"/>
      </c>
    </row>
    <row r="453" spans="1:5" ht="12.75">
      <c r="A453" s="671"/>
      <c r="B453" s="672"/>
      <c r="C453" s="673"/>
      <c r="D453" s="672"/>
      <c r="E453" s="673">
        <f t="shared" si="7"/>
      </c>
    </row>
    <row r="454" spans="1:5" ht="12.75">
      <c r="A454" s="671"/>
      <c r="B454" s="672"/>
      <c r="C454" s="673"/>
      <c r="D454" s="672"/>
      <c r="E454" s="673">
        <f t="shared" si="7"/>
      </c>
    </row>
    <row r="455" spans="1:5" ht="12.75">
      <c r="A455" s="671"/>
      <c r="B455" s="672"/>
      <c r="C455" s="673"/>
      <c r="D455" s="672"/>
      <c r="E455" s="673">
        <f t="shared" si="7"/>
      </c>
    </row>
    <row r="456" spans="1:5" ht="12.75">
      <c r="A456" s="671"/>
      <c r="B456" s="672"/>
      <c r="C456" s="673"/>
      <c r="D456" s="672"/>
      <c r="E456" s="673">
        <f t="shared" si="7"/>
      </c>
    </row>
    <row r="457" spans="1:5" ht="12.75">
      <c r="A457" s="671"/>
      <c r="B457" s="672"/>
      <c r="C457" s="673"/>
      <c r="D457" s="672"/>
      <c r="E457" s="673">
        <f t="shared" si="7"/>
      </c>
    </row>
    <row r="458" spans="1:5" ht="12.75">
      <c r="A458" s="671"/>
      <c r="B458" s="672"/>
      <c r="C458" s="673"/>
      <c r="D458" s="672"/>
      <c r="E458" s="673">
        <f t="shared" si="7"/>
      </c>
    </row>
    <row r="459" spans="1:5" ht="12.75">
      <c r="A459" s="671"/>
      <c r="B459" s="672"/>
      <c r="C459" s="673"/>
      <c r="D459" s="672"/>
      <c r="E459" s="673">
        <f t="shared" si="7"/>
      </c>
    </row>
    <row r="460" spans="1:5" ht="12.75">
      <c r="A460" s="671"/>
      <c r="B460" s="672"/>
      <c r="C460" s="673"/>
      <c r="D460" s="672"/>
      <c r="E460" s="673">
        <f t="shared" si="7"/>
      </c>
    </row>
    <row r="461" spans="1:5" ht="12.75">
      <c r="A461" s="671"/>
      <c r="B461" s="672"/>
      <c r="C461" s="673"/>
      <c r="D461" s="672"/>
      <c r="E461" s="673">
        <f t="shared" si="7"/>
      </c>
    </row>
    <row r="462" spans="1:5" ht="12.75">
      <c r="A462" s="671"/>
      <c r="B462" s="672"/>
      <c r="C462" s="673"/>
      <c r="D462" s="672"/>
      <c r="E462" s="673">
        <f t="shared" si="7"/>
      </c>
    </row>
    <row r="463" spans="1:5" ht="12.75">
      <c r="A463" s="671"/>
      <c r="B463" s="672"/>
      <c r="C463" s="673"/>
      <c r="D463" s="672"/>
      <c r="E463" s="673">
        <f t="shared" si="7"/>
      </c>
    </row>
    <row r="464" spans="1:5" ht="12.75">
      <c r="A464" s="671"/>
      <c r="B464" s="672"/>
      <c r="C464" s="673"/>
      <c r="D464" s="672"/>
      <c r="E464" s="673">
        <f t="shared" si="7"/>
      </c>
    </row>
    <row r="465" spans="1:5" ht="12.75">
      <c r="A465" s="671"/>
      <c r="B465" s="672"/>
      <c r="C465" s="673"/>
      <c r="D465" s="672"/>
      <c r="E465" s="673">
        <f t="shared" si="7"/>
      </c>
    </row>
    <row r="466" spans="1:5" ht="12.75">
      <c r="A466" s="671"/>
      <c r="B466" s="672"/>
      <c r="C466" s="673"/>
      <c r="D466" s="672"/>
      <c r="E466" s="673">
        <f t="shared" si="7"/>
      </c>
    </row>
    <row r="467" spans="1:5" ht="12.75">
      <c r="A467" s="671"/>
      <c r="B467" s="672"/>
      <c r="C467" s="673"/>
      <c r="D467" s="672"/>
      <c r="E467" s="673">
        <f t="shared" si="7"/>
      </c>
    </row>
    <row r="468" spans="1:5" ht="12.75">
      <c r="A468" s="671"/>
      <c r="B468" s="672"/>
      <c r="C468" s="673"/>
      <c r="D468" s="672"/>
      <c r="E468" s="673">
        <f t="shared" si="7"/>
      </c>
    </row>
    <row r="469" spans="1:5" ht="12.75">
      <c r="A469" s="671"/>
      <c r="B469" s="672"/>
      <c r="C469" s="673"/>
      <c r="D469" s="672"/>
      <c r="E469" s="673">
        <f t="shared" si="7"/>
      </c>
    </row>
    <row r="470" spans="1:5" ht="12.75">
      <c r="A470" s="671"/>
      <c r="B470" s="672"/>
      <c r="C470" s="673"/>
      <c r="D470" s="672"/>
      <c r="E470" s="673">
        <f t="shared" si="7"/>
      </c>
    </row>
    <row r="471" spans="1:5" ht="12.75">
      <c r="A471" s="671"/>
      <c r="B471" s="672"/>
      <c r="C471" s="673"/>
      <c r="D471" s="672"/>
      <c r="E471" s="673">
        <f t="shared" si="7"/>
      </c>
    </row>
    <row r="472" spans="1:5" ht="12.75">
      <c r="A472" s="671"/>
      <c r="B472" s="672"/>
      <c r="C472" s="673"/>
      <c r="D472" s="672"/>
      <c r="E472" s="673">
        <f t="shared" si="7"/>
      </c>
    </row>
    <row r="473" spans="1:5" ht="12.75">
      <c r="A473" s="671"/>
      <c r="B473" s="672"/>
      <c r="C473" s="673"/>
      <c r="D473" s="672"/>
      <c r="E473" s="673">
        <f t="shared" si="7"/>
      </c>
    </row>
    <row r="474" spans="1:5" ht="12.75">
      <c r="A474" s="671"/>
      <c r="B474" s="672"/>
      <c r="C474" s="673"/>
      <c r="D474" s="672"/>
      <c r="E474" s="673">
        <f t="shared" si="7"/>
      </c>
    </row>
    <row r="475" spans="1:5" ht="12.75">
      <c r="A475" s="671"/>
      <c r="B475" s="672"/>
      <c r="C475" s="673"/>
      <c r="D475" s="672"/>
      <c r="E475" s="673">
        <f t="shared" si="7"/>
      </c>
    </row>
    <row r="476" spans="1:5" ht="12.75">
      <c r="A476" s="671"/>
      <c r="B476" s="672"/>
      <c r="C476" s="673"/>
      <c r="D476" s="672"/>
      <c r="E476" s="673">
        <f t="shared" si="7"/>
      </c>
    </row>
    <row r="477" spans="1:5" ht="12.75">
      <c r="A477" s="671"/>
      <c r="B477" s="672"/>
      <c r="C477" s="673"/>
      <c r="D477" s="672"/>
      <c r="E477" s="673">
        <f t="shared" si="7"/>
      </c>
    </row>
    <row r="478" spans="1:5" ht="12.75">
      <c r="A478" s="671"/>
      <c r="B478" s="672"/>
      <c r="C478" s="673"/>
      <c r="D478" s="672"/>
      <c r="E478" s="673">
        <f t="shared" si="7"/>
      </c>
    </row>
    <row r="479" spans="1:5" ht="12.75">
      <c r="A479" s="671"/>
      <c r="B479" s="672"/>
      <c r="C479" s="673"/>
      <c r="D479" s="672"/>
      <c r="E479" s="673">
        <f t="shared" si="7"/>
      </c>
    </row>
    <row r="480" spans="1:5" ht="12.75">
      <c r="A480" s="671"/>
      <c r="B480" s="672"/>
      <c r="C480" s="673"/>
      <c r="D480" s="672"/>
      <c r="E480" s="673">
        <f t="shared" si="7"/>
      </c>
    </row>
    <row r="481" spans="1:5" ht="12.75">
      <c r="A481" s="671"/>
      <c r="B481" s="672"/>
      <c r="C481" s="673"/>
      <c r="D481" s="672"/>
      <c r="E481" s="673">
        <f t="shared" si="7"/>
      </c>
    </row>
    <row r="482" spans="1:5" ht="12.75">
      <c r="A482" s="671"/>
      <c r="B482" s="672"/>
      <c r="C482" s="673"/>
      <c r="D482" s="672"/>
      <c r="E482" s="673">
        <f t="shared" si="7"/>
      </c>
    </row>
    <row r="483" spans="1:5" ht="12.75">
      <c r="A483" s="671"/>
      <c r="B483" s="672"/>
      <c r="C483" s="673"/>
      <c r="D483" s="672"/>
      <c r="E483" s="673">
        <f t="shared" si="7"/>
      </c>
    </row>
    <row r="484" spans="1:5" ht="12.75">
      <c r="A484" s="671"/>
      <c r="B484" s="672"/>
      <c r="C484" s="673"/>
      <c r="D484" s="672"/>
      <c r="E484" s="673">
        <f t="shared" si="7"/>
      </c>
    </row>
    <row r="485" spans="1:5" ht="12.75">
      <c r="A485" s="671"/>
      <c r="B485" s="672"/>
      <c r="C485" s="673"/>
      <c r="D485" s="672"/>
      <c r="E485" s="673">
        <f t="shared" si="7"/>
      </c>
    </row>
    <row r="486" spans="1:5" ht="12.75">
      <c r="A486" s="671"/>
      <c r="B486" s="672"/>
      <c r="C486" s="673"/>
      <c r="D486" s="672"/>
      <c r="E486" s="673">
        <f t="shared" si="7"/>
      </c>
    </row>
    <row r="487" spans="1:5" ht="12.75">
      <c r="A487" s="671"/>
      <c r="B487" s="672"/>
      <c r="C487" s="673"/>
      <c r="D487" s="672"/>
      <c r="E487" s="673">
        <f t="shared" si="7"/>
      </c>
    </row>
    <row r="488" spans="1:5" ht="12.75">
      <c r="A488" s="671"/>
      <c r="B488" s="672"/>
      <c r="C488" s="673"/>
      <c r="D488" s="672"/>
      <c r="E488" s="673">
        <f t="shared" si="7"/>
      </c>
    </row>
    <row r="489" spans="1:5" ht="12.75">
      <c r="A489" s="671"/>
      <c r="B489" s="672"/>
      <c r="C489" s="673"/>
      <c r="D489" s="672"/>
      <c r="E489" s="673">
        <f t="shared" si="7"/>
      </c>
    </row>
    <row r="490" spans="1:5" ht="12.75">
      <c r="A490" s="671"/>
      <c r="B490" s="672"/>
      <c r="C490" s="673"/>
      <c r="D490" s="672"/>
      <c r="E490" s="673">
        <f t="shared" si="7"/>
      </c>
    </row>
    <row r="491" spans="1:5" ht="12.75">
      <c r="A491" s="671"/>
      <c r="B491" s="672"/>
      <c r="C491" s="673"/>
      <c r="D491" s="672"/>
      <c r="E491" s="673">
        <f t="shared" si="7"/>
      </c>
    </row>
    <row r="492" spans="1:5" ht="12.75">
      <c r="A492" s="671"/>
      <c r="B492" s="672"/>
      <c r="C492" s="673"/>
      <c r="D492" s="672"/>
      <c r="E492" s="673">
        <f t="shared" si="7"/>
      </c>
    </row>
    <row r="493" spans="1:5" ht="12.75">
      <c r="A493" s="671"/>
      <c r="B493" s="672"/>
      <c r="C493" s="673"/>
      <c r="D493" s="672"/>
      <c r="E493" s="673">
        <f t="shared" si="7"/>
      </c>
    </row>
    <row r="494" spans="1:5" ht="12.75">
      <c r="A494" s="671"/>
      <c r="B494" s="672"/>
      <c r="C494" s="673"/>
      <c r="D494" s="672"/>
      <c r="E494" s="673">
        <f t="shared" si="7"/>
      </c>
    </row>
    <row r="495" spans="1:5" ht="12.75">
      <c r="A495" s="671"/>
      <c r="B495" s="672"/>
      <c r="C495" s="673"/>
      <c r="D495" s="672"/>
      <c r="E495" s="673">
        <f t="shared" si="7"/>
      </c>
    </row>
    <row r="496" spans="1:5" ht="12.75">
      <c r="A496" s="671"/>
      <c r="B496" s="672"/>
      <c r="C496" s="673"/>
      <c r="D496" s="672"/>
      <c r="E496" s="673">
        <f t="shared" si="7"/>
      </c>
    </row>
    <row r="497" spans="1:5" ht="12.75">
      <c r="A497" s="671"/>
      <c r="B497" s="672"/>
      <c r="C497" s="673"/>
      <c r="D497" s="672"/>
      <c r="E497" s="673">
        <f t="shared" si="7"/>
      </c>
    </row>
    <row r="498" spans="1:5" ht="12.75">
      <c r="A498" s="671"/>
      <c r="B498" s="672"/>
      <c r="C498" s="673"/>
      <c r="D498" s="672"/>
      <c r="E498" s="673">
        <f t="shared" si="7"/>
      </c>
    </row>
    <row r="499" spans="1:5" ht="12.75">
      <c r="A499" s="671"/>
      <c r="B499" s="672"/>
      <c r="C499" s="673"/>
      <c r="D499" s="672"/>
      <c r="E499" s="673">
        <f t="shared" si="7"/>
      </c>
    </row>
    <row r="500" spans="1:5" ht="12.75">
      <c r="A500" s="671"/>
      <c r="B500" s="672"/>
      <c r="C500" s="673"/>
      <c r="D500" s="672"/>
      <c r="E500" s="673">
        <f t="shared" si="7"/>
      </c>
    </row>
    <row r="501" spans="1:5" ht="12.75">
      <c r="A501" s="671"/>
      <c r="B501" s="672"/>
      <c r="C501" s="673"/>
      <c r="D501" s="672"/>
      <c r="E501" s="673">
        <f t="shared" si="7"/>
      </c>
    </row>
    <row r="502" spans="1:5" ht="12.75">
      <c r="A502" s="671"/>
      <c r="B502" s="672"/>
      <c r="C502" s="673"/>
      <c r="D502" s="672"/>
      <c r="E502" s="673">
        <f t="shared" si="7"/>
      </c>
    </row>
    <row r="503" spans="1:5" ht="12.75">
      <c r="A503" s="671"/>
      <c r="B503" s="672"/>
      <c r="C503" s="673"/>
      <c r="D503" s="672"/>
      <c r="E503" s="673">
        <f t="shared" si="7"/>
      </c>
    </row>
    <row r="504" spans="1:5" ht="12.75">
      <c r="A504" s="671"/>
      <c r="B504" s="672"/>
      <c r="C504" s="673"/>
      <c r="D504" s="672"/>
      <c r="E504" s="673">
        <f t="shared" si="7"/>
      </c>
    </row>
    <row r="505" spans="1:5" ht="12.75">
      <c r="A505" s="671"/>
      <c r="B505" s="672"/>
      <c r="C505" s="673"/>
      <c r="D505" s="672"/>
      <c r="E505" s="673">
        <f t="shared" si="7"/>
      </c>
    </row>
    <row r="506" spans="1:5" ht="12.75">
      <c r="A506" s="671"/>
      <c r="B506" s="672"/>
      <c r="C506" s="673"/>
      <c r="D506" s="672"/>
      <c r="E506" s="673">
        <f t="shared" si="7"/>
      </c>
    </row>
    <row r="507" spans="1:5" ht="12.75">
      <c r="A507" s="671"/>
      <c r="B507" s="672"/>
      <c r="C507" s="673"/>
      <c r="D507" s="672"/>
      <c r="E507" s="673">
        <f t="shared" si="7"/>
      </c>
    </row>
    <row r="508" spans="1:5" ht="12.75">
      <c r="A508" s="671"/>
      <c r="B508" s="672"/>
      <c r="C508" s="673"/>
      <c r="D508" s="672"/>
      <c r="E508" s="673">
        <f t="shared" si="7"/>
      </c>
    </row>
    <row r="509" spans="1:5" ht="12.75">
      <c r="A509" s="671"/>
      <c r="B509" s="672"/>
      <c r="C509" s="673"/>
      <c r="D509" s="672"/>
      <c r="E509" s="673">
        <f t="shared" si="7"/>
      </c>
    </row>
    <row r="510" spans="1:5" ht="12.75">
      <c r="A510" s="671"/>
      <c r="B510" s="672"/>
      <c r="C510" s="673"/>
      <c r="D510" s="672"/>
      <c r="E510" s="673">
        <f t="shared" si="7"/>
      </c>
    </row>
    <row r="511" spans="1:5" ht="12.75">
      <c r="A511" s="671"/>
      <c r="B511" s="672"/>
      <c r="C511" s="673"/>
      <c r="D511" s="672"/>
      <c r="E511" s="673">
        <f t="shared" si="7"/>
      </c>
    </row>
    <row r="512" spans="1:5" ht="12.75">
      <c r="A512" s="671"/>
      <c r="B512" s="672"/>
      <c r="C512" s="673"/>
      <c r="D512" s="672"/>
      <c r="E512" s="673">
        <f t="shared" si="7"/>
      </c>
    </row>
    <row r="513" spans="1:5" ht="12.75">
      <c r="A513" s="671"/>
      <c r="B513" s="672"/>
      <c r="C513" s="673"/>
      <c r="D513" s="672"/>
      <c r="E513" s="673">
        <f t="shared" si="7"/>
      </c>
    </row>
    <row r="514" spans="1:5" ht="12.75">
      <c r="A514" s="671"/>
      <c r="B514" s="672"/>
      <c r="C514" s="673"/>
      <c r="D514" s="672"/>
      <c r="E514" s="673">
        <f t="shared" si="7"/>
      </c>
    </row>
    <row r="515" spans="1:5" ht="12.75">
      <c r="A515" s="671"/>
      <c r="B515" s="672"/>
      <c r="C515" s="673"/>
      <c r="D515" s="672"/>
      <c r="E515" s="673">
        <f aca="true" t="shared" si="8" ref="E515:E578">IF(B515&lt;&gt;0,IF(ABS(B515-D515)&gt;0.1,"KO","OK"),"")</f>
      </c>
    </row>
    <row r="516" spans="1:5" ht="12.75">
      <c r="A516" s="671"/>
      <c r="B516" s="672"/>
      <c r="C516" s="673"/>
      <c r="D516" s="672"/>
      <c r="E516" s="673">
        <f t="shared" si="8"/>
      </c>
    </row>
    <row r="517" spans="1:5" ht="12.75">
      <c r="A517" s="671"/>
      <c r="B517" s="672"/>
      <c r="C517" s="673"/>
      <c r="D517" s="672"/>
      <c r="E517" s="673">
        <f t="shared" si="8"/>
      </c>
    </row>
    <row r="518" spans="1:5" ht="12.75">
      <c r="A518" s="671"/>
      <c r="B518" s="672"/>
      <c r="C518" s="673"/>
      <c r="D518" s="672"/>
      <c r="E518" s="673">
        <f t="shared" si="8"/>
      </c>
    </row>
    <row r="519" spans="1:5" ht="12.75">
      <c r="A519" s="671"/>
      <c r="B519" s="672"/>
      <c r="C519" s="673"/>
      <c r="D519" s="672"/>
      <c r="E519" s="673">
        <f t="shared" si="8"/>
      </c>
    </row>
    <row r="520" spans="1:5" ht="12.75">
      <c r="A520" s="671"/>
      <c r="B520" s="672"/>
      <c r="C520" s="673"/>
      <c r="D520" s="672"/>
      <c r="E520" s="673">
        <f t="shared" si="8"/>
      </c>
    </row>
    <row r="521" spans="1:5" ht="12.75">
      <c r="A521" s="671"/>
      <c r="B521" s="672"/>
      <c r="C521" s="673"/>
      <c r="D521" s="672"/>
      <c r="E521" s="673">
        <f t="shared" si="8"/>
      </c>
    </row>
    <row r="522" spans="1:5" ht="12.75">
      <c r="A522" s="671"/>
      <c r="B522" s="672"/>
      <c r="C522" s="673"/>
      <c r="D522" s="672"/>
      <c r="E522" s="673">
        <f t="shared" si="8"/>
      </c>
    </row>
    <row r="523" spans="1:5" ht="12.75">
      <c r="A523" s="671"/>
      <c r="B523" s="672"/>
      <c r="C523" s="673"/>
      <c r="D523" s="672"/>
      <c r="E523" s="673">
        <f t="shared" si="8"/>
      </c>
    </row>
    <row r="524" spans="1:5" ht="12.75">
      <c r="A524" s="671"/>
      <c r="B524" s="672"/>
      <c r="C524" s="673"/>
      <c r="D524" s="672"/>
      <c r="E524" s="673">
        <f t="shared" si="8"/>
      </c>
    </row>
    <row r="525" spans="1:5" ht="12.75">
      <c r="A525" s="671"/>
      <c r="B525" s="672"/>
      <c r="C525" s="673"/>
      <c r="D525" s="672"/>
      <c r="E525" s="673">
        <f t="shared" si="8"/>
      </c>
    </row>
    <row r="526" spans="1:5" ht="12.75">
      <c r="A526" s="671"/>
      <c r="B526" s="672"/>
      <c r="C526" s="673"/>
      <c r="D526" s="672"/>
      <c r="E526" s="673">
        <f t="shared" si="8"/>
      </c>
    </row>
    <row r="527" spans="1:5" ht="12.75">
      <c r="A527" s="671"/>
      <c r="B527" s="672"/>
      <c r="C527" s="673"/>
      <c r="D527" s="672"/>
      <c r="E527" s="673">
        <f t="shared" si="8"/>
      </c>
    </row>
    <row r="528" spans="1:5" ht="12.75">
      <c r="A528" s="671"/>
      <c r="B528" s="672"/>
      <c r="C528" s="673"/>
      <c r="D528" s="672"/>
      <c r="E528" s="673">
        <f t="shared" si="8"/>
      </c>
    </row>
    <row r="529" spans="1:5" ht="12.75">
      <c r="A529" s="671"/>
      <c r="B529" s="672"/>
      <c r="C529" s="673"/>
      <c r="D529" s="672"/>
      <c r="E529" s="673">
        <f t="shared" si="8"/>
      </c>
    </row>
    <row r="530" spans="1:5" ht="12.75">
      <c r="A530" s="671"/>
      <c r="B530" s="672"/>
      <c r="C530" s="673"/>
      <c r="D530" s="672"/>
      <c r="E530" s="673">
        <f t="shared" si="8"/>
      </c>
    </row>
    <row r="531" spans="1:5" ht="12.75">
      <c r="A531" s="671"/>
      <c r="B531" s="672"/>
      <c r="C531" s="673"/>
      <c r="D531" s="672"/>
      <c r="E531" s="673">
        <f t="shared" si="8"/>
      </c>
    </row>
    <row r="532" spans="1:5" ht="12.75">
      <c r="A532" s="671"/>
      <c r="B532" s="672"/>
      <c r="C532" s="673"/>
      <c r="D532" s="672"/>
      <c r="E532" s="673">
        <f t="shared" si="8"/>
      </c>
    </row>
    <row r="533" spans="1:5" ht="12.75">
      <c r="A533" s="671"/>
      <c r="B533" s="672"/>
      <c r="C533" s="673"/>
      <c r="D533" s="672"/>
      <c r="E533" s="673">
        <f t="shared" si="8"/>
      </c>
    </row>
    <row r="534" spans="1:5" ht="12.75">
      <c r="A534" s="671"/>
      <c r="B534" s="672"/>
      <c r="C534" s="673"/>
      <c r="D534" s="672"/>
      <c r="E534" s="673">
        <f t="shared" si="8"/>
      </c>
    </row>
    <row r="535" spans="1:5" ht="12.75">
      <c r="A535" s="671"/>
      <c r="B535" s="672"/>
      <c r="C535" s="673"/>
      <c r="D535" s="672"/>
      <c r="E535" s="673">
        <f t="shared" si="8"/>
      </c>
    </row>
    <row r="536" spans="1:5" ht="12.75">
      <c r="A536" s="671"/>
      <c r="B536" s="672"/>
      <c r="C536" s="673"/>
      <c r="D536" s="672"/>
      <c r="E536" s="673">
        <f t="shared" si="8"/>
      </c>
    </row>
    <row r="537" spans="1:5" ht="12.75">
      <c r="A537" s="671"/>
      <c r="B537" s="672"/>
      <c r="C537" s="673"/>
      <c r="D537" s="672"/>
      <c r="E537" s="673">
        <f t="shared" si="8"/>
      </c>
    </row>
    <row r="538" spans="1:5" ht="12.75">
      <c r="A538" s="671"/>
      <c r="B538" s="672"/>
      <c r="C538" s="673"/>
      <c r="D538" s="672"/>
      <c r="E538" s="673">
        <f t="shared" si="8"/>
      </c>
    </row>
    <row r="539" spans="1:5" ht="12.75">
      <c r="A539" s="671"/>
      <c r="B539" s="672"/>
      <c r="C539" s="673"/>
      <c r="D539" s="672"/>
      <c r="E539" s="673">
        <f t="shared" si="8"/>
      </c>
    </row>
    <row r="540" spans="1:5" ht="12.75">
      <c r="A540" s="671"/>
      <c r="B540" s="672"/>
      <c r="C540" s="673"/>
      <c r="D540" s="672"/>
      <c r="E540" s="673">
        <f t="shared" si="8"/>
      </c>
    </row>
    <row r="541" spans="1:5" ht="12.75">
      <c r="A541" s="671"/>
      <c r="B541" s="672"/>
      <c r="C541" s="673"/>
      <c r="D541" s="672"/>
      <c r="E541" s="673">
        <f t="shared" si="8"/>
      </c>
    </row>
    <row r="542" spans="1:5" ht="12.75">
      <c r="A542" s="671"/>
      <c r="B542" s="672"/>
      <c r="C542" s="673"/>
      <c r="D542" s="672"/>
      <c r="E542" s="673">
        <f t="shared" si="8"/>
      </c>
    </row>
    <row r="543" spans="1:5" ht="12.75">
      <c r="A543" s="671"/>
      <c r="B543" s="672"/>
      <c r="C543" s="673"/>
      <c r="D543" s="672"/>
      <c r="E543" s="673">
        <f t="shared" si="8"/>
      </c>
    </row>
    <row r="544" spans="1:5" ht="12.75">
      <c r="A544" s="671"/>
      <c r="B544" s="672"/>
      <c r="C544" s="673"/>
      <c r="D544" s="672"/>
      <c r="E544" s="673">
        <f t="shared" si="8"/>
      </c>
    </row>
    <row r="545" spans="1:5" ht="12.75">
      <c r="A545" s="671"/>
      <c r="B545" s="672"/>
      <c r="C545" s="673"/>
      <c r="D545" s="672"/>
      <c r="E545" s="673">
        <f t="shared" si="8"/>
      </c>
    </row>
    <row r="546" spans="1:5" ht="12.75">
      <c r="A546" s="671"/>
      <c r="B546" s="672"/>
      <c r="C546" s="673"/>
      <c r="D546" s="672"/>
      <c r="E546" s="673">
        <f t="shared" si="8"/>
      </c>
    </row>
    <row r="547" spans="1:5" ht="12.75">
      <c r="A547" s="671"/>
      <c r="B547" s="672"/>
      <c r="C547" s="673"/>
      <c r="D547" s="672"/>
      <c r="E547" s="673">
        <f t="shared" si="8"/>
      </c>
    </row>
    <row r="548" spans="1:5" ht="12.75">
      <c r="A548" s="671"/>
      <c r="B548" s="672"/>
      <c r="C548" s="673"/>
      <c r="D548" s="672"/>
      <c r="E548" s="673">
        <f t="shared" si="8"/>
      </c>
    </row>
    <row r="549" spans="1:5" ht="12.75">
      <c r="A549" s="671"/>
      <c r="B549" s="672"/>
      <c r="C549" s="673"/>
      <c r="D549" s="672"/>
      <c r="E549" s="673">
        <f t="shared" si="8"/>
      </c>
    </row>
    <row r="550" spans="1:5" ht="12.75">
      <c r="A550" s="671"/>
      <c r="B550" s="672"/>
      <c r="C550" s="673"/>
      <c r="D550" s="672"/>
      <c r="E550" s="673">
        <f t="shared" si="8"/>
      </c>
    </row>
    <row r="551" spans="1:5" ht="12.75">
      <c r="A551" s="671"/>
      <c r="B551" s="672"/>
      <c r="C551" s="673"/>
      <c r="D551" s="672"/>
      <c r="E551" s="673">
        <f t="shared" si="8"/>
      </c>
    </row>
    <row r="552" spans="1:5" ht="12.75">
      <c r="A552" s="671"/>
      <c r="B552" s="672"/>
      <c r="C552" s="673"/>
      <c r="D552" s="672"/>
      <c r="E552" s="673">
        <f t="shared" si="8"/>
      </c>
    </row>
    <row r="553" spans="1:5" ht="12.75">
      <c r="A553" s="671"/>
      <c r="B553" s="672"/>
      <c r="C553" s="673"/>
      <c r="D553" s="672"/>
      <c r="E553" s="673">
        <f t="shared" si="8"/>
      </c>
    </row>
    <row r="554" spans="1:5" ht="12.75">
      <c r="A554" s="671"/>
      <c r="B554" s="672"/>
      <c r="C554" s="673"/>
      <c r="D554" s="672"/>
      <c r="E554" s="673">
        <f t="shared" si="8"/>
      </c>
    </row>
    <row r="555" spans="1:5" ht="12.75">
      <c r="A555" s="671"/>
      <c r="B555" s="672"/>
      <c r="C555" s="673"/>
      <c r="D555" s="672"/>
      <c r="E555" s="673">
        <f t="shared" si="8"/>
      </c>
    </row>
    <row r="556" spans="1:5" ht="12.75">
      <c r="A556" s="671"/>
      <c r="B556" s="672"/>
      <c r="C556" s="673"/>
      <c r="D556" s="672"/>
      <c r="E556" s="673">
        <f t="shared" si="8"/>
      </c>
    </row>
    <row r="557" spans="1:5" ht="12.75">
      <c r="A557" s="671"/>
      <c r="B557" s="672"/>
      <c r="C557" s="673"/>
      <c r="D557" s="672"/>
      <c r="E557" s="673">
        <f t="shared" si="8"/>
      </c>
    </row>
    <row r="558" spans="1:5" ht="12.75">
      <c r="A558" s="671"/>
      <c r="B558" s="672"/>
      <c r="C558" s="673"/>
      <c r="D558" s="672"/>
      <c r="E558" s="673">
        <f t="shared" si="8"/>
      </c>
    </row>
    <row r="559" spans="1:5" ht="12.75">
      <c r="A559" s="671"/>
      <c r="B559" s="672"/>
      <c r="C559" s="673"/>
      <c r="D559" s="672"/>
      <c r="E559" s="673">
        <f t="shared" si="8"/>
      </c>
    </row>
    <row r="560" spans="1:5" ht="12.75">
      <c r="A560" s="671"/>
      <c r="B560" s="672"/>
      <c r="C560" s="673"/>
      <c r="D560" s="672"/>
      <c r="E560" s="673">
        <f t="shared" si="8"/>
      </c>
    </row>
    <row r="561" spans="1:5" ht="12.75">
      <c r="A561" s="671"/>
      <c r="B561" s="672"/>
      <c r="C561" s="673"/>
      <c r="D561" s="672"/>
      <c r="E561" s="673">
        <f t="shared" si="8"/>
      </c>
    </row>
    <row r="562" spans="1:5" ht="12.75">
      <c r="A562" s="671"/>
      <c r="B562" s="672"/>
      <c r="C562" s="673"/>
      <c r="D562" s="672"/>
      <c r="E562" s="673">
        <f t="shared" si="8"/>
      </c>
    </row>
    <row r="563" spans="1:5" ht="12.75">
      <c r="A563" s="671"/>
      <c r="B563" s="672"/>
      <c r="C563" s="673"/>
      <c r="D563" s="672"/>
      <c r="E563" s="673">
        <f t="shared" si="8"/>
      </c>
    </row>
    <row r="564" spans="1:5" ht="12.75">
      <c r="A564" s="671"/>
      <c r="B564" s="672"/>
      <c r="C564" s="673"/>
      <c r="D564" s="672"/>
      <c r="E564" s="673">
        <f t="shared" si="8"/>
      </c>
    </row>
    <row r="565" spans="1:5" ht="12.75">
      <c r="A565" s="671"/>
      <c r="B565" s="672"/>
      <c r="C565" s="673"/>
      <c r="D565" s="672"/>
      <c r="E565" s="673">
        <f t="shared" si="8"/>
      </c>
    </row>
    <row r="566" spans="1:5" ht="12.75">
      <c r="A566" s="671"/>
      <c r="B566" s="672"/>
      <c r="C566" s="673"/>
      <c r="D566" s="672"/>
      <c r="E566" s="673">
        <f t="shared" si="8"/>
      </c>
    </row>
    <row r="567" spans="1:5" ht="12.75">
      <c r="A567" s="671"/>
      <c r="B567" s="672"/>
      <c r="C567" s="673"/>
      <c r="D567" s="672"/>
      <c r="E567" s="673">
        <f t="shared" si="8"/>
      </c>
    </row>
    <row r="568" spans="1:5" ht="12.75">
      <c r="A568" s="671"/>
      <c r="B568" s="672"/>
      <c r="C568" s="673"/>
      <c r="D568" s="672"/>
      <c r="E568" s="673">
        <f t="shared" si="8"/>
      </c>
    </row>
    <row r="569" spans="1:5" ht="12.75">
      <c r="A569" s="671"/>
      <c r="B569" s="672"/>
      <c r="C569" s="673"/>
      <c r="D569" s="672"/>
      <c r="E569" s="673">
        <f t="shared" si="8"/>
      </c>
    </row>
    <row r="570" spans="1:5" ht="12.75">
      <c r="A570" s="671"/>
      <c r="B570" s="672"/>
      <c r="C570" s="673"/>
      <c r="D570" s="672"/>
      <c r="E570" s="673">
        <f t="shared" si="8"/>
      </c>
    </row>
    <row r="571" spans="1:5" ht="12.75">
      <c r="A571" s="671"/>
      <c r="B571" s="672"/>
      <c r="C571" s="673"/>
      <c r="D571" s="672"/>
      <c r="E571" s="673">
        <f t="shared" si="8"/>
      </c>
    </row>
    <row r="572" spans="1:5" ht="12.75">
      <c r="A572" s="671"/>
      <c r="B572" s="672"/>
      <c r="C572" s="673"/>
      <c r="D572" s="672"/>
      <c r="E572" s="673">
        <f t="shared" si="8"/>
      </c>
    </row>
    <row r="573" spans="1:5" ht="12.75">
      <c r="A573" s="671"/>
      <c r="B573" s="672"/>
      <c r="C573" s="673"/>
      <c r="D573" s="672"/>
      <c r="E573" s="673">
        <f t="shared" si="8"/>
      </c>
    </row>
    <row r="574" spans="1:5" ht="12.75">
      <c r="A574" s="671"/>
      <c r="B574" s="672"/>
      <c r="C574" s="673"/>
      <c r="D574" s="672"/>
      <c r="E574" s="673">
        <f t="shared" si="8"/>
      </c>
    </row>
    <row r="575" spans="1:5" ht="12.75">
      <c r="A575" s="671"/>
      <c r="B575" s="672"/>
      <c r="C575" s="673"/>
      <c r="D575" s="672"/>
      <c r="E575" s="673">
        <f t="shared" si="8"/>
      </c>
    </row>
    <row r="576" spans="1:5" ht="12.75">
      <c r="A576" s="671"/>
      <c r="B576" s="672"/>
      <c r="C576" s="673"/>
      <c r="D576" s="672"/>
      <c r="E576" s="673">
        <f t="shared" si="8"/>
      </c>
    </row>
    <row r="577" spans="1:5" ht="12.75">
      <c r="A577" s="671"/>
      <c r="B577" s="672"/>
      <c r="C577" s="673"/>
      <c r="D577" s="672"/>
      <c r="E577" s="673">
        <f t="shared" si="8"/>
      </c>
    </row>
    <row r="578" spans="1:5" ht="12.75">
      <c r="A578" s="671"/>
      <c r="B578" s="672"/>
      <c r="C578" s="673"/>
      <c r="D578" s="672"/>
      <c r="E578" s="673">
        <f t="shared" si="8"/>
      </c>
    </row>
    <row r="579" spans="1:5" ht="12.75">
      <c r="A579" s="671"/>
      <c r="B579" s="672"/>
      <c r="C579" s="673"/>
      <c r="D579" s="672"/>
      <c r="E579" s="673">
        <f aca="true" t="shared" si="9" ref="E579:E642">IF(B579&lt;&gt;0,IF(ABS(B579-D579)&gt;0.1,"KO","OK"),"")</f>
      </c>
    </row>
    <row r="580" spans="1:5" ht="12.75">
      <c r="A580" s="671"/>
      <c r="B580" s="672"/>
      <c r="C580" s="673"/>
      <c r="D580" s="672"/>
      <c r="E580" s="673">
        <f t="shared" si="9"/>
      </c>
    </row>
    <row r="581" spans="1:5" ht="12.75">
      <c r="A581" s="671"/>
      <c r="B581" s="672"/>
      <c r="C581" s="673"/>
      <c r="D581" s="672"/>
      <c r="E581" s="673">
        <f t="shared" si="9"/>
      </c>
    </row>
    <row r="582" spans="1:5" ht="12.75">
      <c r="A582" s="671"/>
      <c r="B582" s="672"/>
      <c r="C582" s="673"/>
      <c r="D582" s="672"/>
      <c r="E582" s="673">
        <f t="shared" si="9"/>
      </c>
    </row>
    <row r="583" spans="1:5" ht="12.75">
      <c r="A583" s="671"/>
      <c r="B583" s="672"/>
      <c r="C583" s="673"/>
      <c r="D583" s="672"/>
      <c r="E583" s="673">
        <f t="shared" si="9"/>
      </c>
    </row>
    <row r="584" spans="1:5" ht="12.75">
      <c r="A584" s="671"/>
      <c r="B584" s="672"/>
      <c r="C584" s="673"/>
      <c r="D584" s="672"/>
      <c r="E584" s="673">
        <f t="shared" si="9"/>
      </c>
    </row>
    <row r="585" spans="1:5" ht="12.75">
      <c r="A585" s="671"/>
      <c r="B585" s="672"/>
      <c r="C585" s="673"/>
      <c r="D585" s="672"/>
      <c r="E585" s="673">
        <f t="shared" si="9"/>
      </c>
    </row>
    <row r="586" spans="1:5" ht="12.75">
      <c r="A586" s="671"/>
      <c r="B586" s="672"/>
      <c r="C586" s="673"/>
      <c r="D586" s="672"/>
      <c r="E586" s="673">
        <f t="shared" si="9"/>
      </c>
    </row>
    <row r="587" spans="1:5" ht="12.75">
      <c r="A587" s="671"/>
      <c r="B587" s="672"/>
      <c r="C587" s="673"/>
      <c r="D587" s="672"/>
      <c r="E587" s="673">
        <f t="shared" si="9"/>
      </c>
    </row>
    <row r="588" spans="1:5" ht="12.75">
      <c r="A588" s="671"/>
      <c r="B588" s="672"/>
      <c r="C588" s="673"/>
      <c r="D588" s="672"/>
      <c r="E588" s="673">
        <f t="shared" si="9"/>
      </c>
    </row>
    <row r="589" spans="1:5" ht="12.75">
      <c r="A589" s="671"/>
      <c r="B589" s="672"/>
      <c r="C589" s="673"/>
      <c r="D589" s="672"/>
      <c r="E589" s="673">
        <f t="shared" si="9"/>
      </c>
    </row>
    <row r="590" spans="1:5" ht="12.75">
      <c r="A590" s="671"/>
      <c r="B590" s="672"/>
      <c r="C590" s="673"/>
      <c r="D590" s="672"/>
      <c r="E590" s="673">
        <f t="shared" si="9"/>
      </c>
    </row>
    <row r="591" spans="1:5" ht="12.75">
      <c r="A591" s="671"/>
      <c r="B591" s="672"/>
      <c r="C591" s="673"/>
      <c r="D591" s="672"/>
      <c r="E591" s="673">
        <f t="shared" si="9"/>
      </c>
    </row>
    <row r="592" spans="1:5" ht="12.75">
      <c r="A592" s="671"/>
      <c r="B592" s="672"/>
      <c r="C592" s="673"/>
      <c r="D592" s="672"/>
      <c r="E592" s="673">
        <f t="shared" si="9"/>
      </c>
    </row>
    <row r="593" spans="1:5" ht="12.75">
      <c r="A593" s="671"/>
      <c r="B593" s="672"/>
      <c r="C593" s="673"/>
      <c r="D593" s="672"/>
      <c r="E593" s="673">
        <f t="shared" si="9"/>
      </c>
    </row>
    <row r="594" spans="1:5" ht="12.75">
      <c r="A594" s="671"/>
      <c r="B594" s="672"/>
      <c r="C594" s="673"/>
      <c r="D594" s="672"/>
      <c r="E594" s="673">
        <f t="shared" si="9"/>
      </c>
    </row>
    <row r="595" spans="1:5" ht="12.75">
      <c r="A595" s="671"/>
      <c r="B595" s="672"/>
      <c r="C595" s="673"/>
      <c r="D595" s="672"/>
      <c r="E595" s="673">
        <f t="shared" si="9"/>
      </c>
    </row>
    <row r="596" spans="1:5" ht="12.75">
      <c r="A596" s="671"/>
      <c r="B596" s="672"/>
      <c r="C596" s="673"/>
      <c r="D596" s="672"/>
      <c r="E596" s="673">
        <f t="shared" si="9"/>
      </c>
    </row>
    <row r="597" spans="1:5" ht="12.75">
      <c r="A597" s="671"/>
      <c r="B597" s="672"/>
      <c r="C597" s="673"/>
      <c r="D597" s="672"/>
      <c r="E597" s="673">
        <f t="shared" si="9"/>
      </c>
    </row>
    <row r="598" spans="1:5" ht="12.75">
      <c r="A598" s="671"/>
      <c r="B598" s="672"/>
      <c r="C598" s="673"/>
      <c r="D598" s="672"/>
      <c r="E598" s="673">
        <f t="shared" si="9"/>
      </c>
    </row>
    <row r="599" spans="1:5" ht="12.75">
      <c r="A599" s="671"/>
      <c r="B599" s="672"/>
      <c r="C599" s="673"/>
      <c r="D599" s="672"/>
      <c r="E599" s="673">
        <f t="shared" si="9"/>
      </c>
    </row>
    <row r="600" spans="1:5" ht="12.75">
      <c r="A600" s="671"/>
      <c r="B600" s="672"/>
      <c r="C600" s="673"/>
      <c r="D600" s="672"/>
      <c r="E600" s="673">
        <f t="shared" si="9"/>
      </c>
    </row>
    <row r="601" spans="1:5" ht="12.75">
      <c r="A601" s="671"/>
      <c r="B601" s="672"/>
      <c r="C601" s="673"/>
      <c r="D601" s="672"/>
      <c r="E601" s="673">
        <f t="shared" si="9"/>
      </c>
    </row>
    <row r="602" spans="1:5" ht="12.75">
      <c r="A602" s="671"/>
      <c r="B602" s="672"/>
      <c r="C602" s="673"/>
      <c r="D602" s="672"/>
      <c r="E602" s="673">
        <f t="shared" si="9"/>
      </c>
    </row>
    <row r="603" spans="1:5" ht="12.75">
      <c r="A603" s="671"/>
      <c r="B603" s="672"/>
      <c r="C603" s="673"/>
      <c r="D603" s="672"/>
      <c r="E603" s="673">
        <f t="shared" si="9"/>
      </c>
    </row>
    <row r="604" spans="1:5" ht="12.75">
      <c r="A604" s="671"/>
      <c r="B604" s="672"/>
      <c r="C604" s="673"/>
      <c r="D604" s="672"/>
      <c r="E604" s="673">
        <f t="shared" si="9"/>
      </c>
    </row>
    <row r="605" spans="1:5" ht="12.75">
      <c r="A605" s="671"/>
      <c r="B605" s="672"/>
      <c r="C605" s="673"/>
      <c r="D605" s="672"/>
      <c r="E605" s="673">
        <f t="shared" si="9"/>
      </c>
    </row>
    <row r="606" spans="1:5" ht="12.75">
      <c r="A606" s="671"/>
      <c r="B606" s="672"/>
      <c r="C606" s="673"/>
      <c r="D606" s="672"/>
      <c r="E606" s="673">
        <f t="shared" si="9"/>
      </c>
    </row>
    <row r="607" spans="1:5" ht="12.75">
      <c r="A607" s="671"/>
      <c r="B607" s="672"/>
      <c r="C607" s="673"/>
      <c r="D607" s="672"/>
      <c r="E607" s="673">
        <f t="shared" si="9"/>
      </c>
    </row>
    <row r="608" spans="1:5" ht="12.75">
      <c r="A608" s="671"/>
      <c r="B608" s="672"/>
      <c r="C608" s="673"/>
      <c r="D608" s="672"/>
      <c r="E608" s="673">
        <f t="shared" si="9"/>
      </c>
    </row>
    <row r="609" spans="1:5" ht="12.75">
      <c r="A609" s="671"/>
      <c r="B609" s="672"/>
      <c r="C609" s="673"/>
      <c r="D609" s="672"/>
      <c r="E609" s="673">
        <f t="shared" si="9"/>
      </c>
    </row>
    <row r="610" spans="1:5" ht="12.75">
      <c r="A610" s="671"/>
      <c r="B610" s="672"/>
      <c r="C610" s="673"/>
      <c r="D610" s="672"/>
      <c r="E610" s="673">
        <f t="shared" si="9"/>
      </c>
    </row>
    <row r="611" spans="1:5" ht="12.75">
      <c r="A611" s="671"/>
      <c r="B611" s="672"/>
      <c r="C611" s="673"/>
      <c r="D611" s="672"/>
      <c r="E611" s="673">
        <f t="shared" si="9"/>
      </c>
    </row>
    <row r="612" spans="1:5" ht="12.75">
      <c r="A612" s="671"/>
      <c r="B612" s="672"/>
      <c r="C612" s="673"/>
      <c r="D612" s="672"/>
      <c r="E612" s="673">
        <f t="shared" si="9"/>
      </c>
    </row>
    <row r="613" spans="1:5" ht="12.75">
      <c r="A613" s="671"/>
      <c r="B613" s="672"/>
      <c r="C613" s="673"/>
      <c r="D613" s="672"/>
      <c r="E613" s="673">
        <f t="shared" si="9"/>
      </c>
    </row>
    <row r="614" spans="1:5" ht="12.75">
      <c r="A614" s="671"/>
      <c r="B614" s="672"/>
      <c r="C614" s="673"/>
      <c r="D614" s="672"/>
      <c r="E614" s="673">
        <f t="shared" si="9"/>
      </c>
    </row>
    <row r="615" spans="1:5" ht="12.75">
      <c r="A615" s="671"/>
      <c r="B615" s="672"/>
      <c r="C615" s="673"/>
      <c r="D615" s="672"/>
      <c r="E615" s="673">
        <f t="shared" si="9"/>
      </c>
    </row>
    <row r="616" spans="1:5" ht="12.75">
      <c r="A616" s="671"/>
      <c r="B616" s="672"/>
      <c r="C616" s="673"/>
      <c r="D616" s="672"/>
      <c r="E616" s="673">
        <f t="shared" si="9"/>
      </c>
    </row>
    <row r="617" spans="1:5" ht="12.75">
      <c r="A617" s="671"/>
      <c r="B617" s="672"/>
      <c r="C617" s="673"/>
      <c r="D617" s="672"/>
      <c r="E617" s="673">
        <f t="shared" si="9"/>
      </c>
    </row>
    <row r="618" spans="1:5" ht="12.75">
      <c r="A618" s="671"/>
      <c r="B618" s="672"/>
      <c r="C618" s="673"/>
      <c r="D618" s="672"/>
      <c r="E618" s="673">
        <f t="shared" si="9"/>
      </c>
    </row>
    <row r="619" spans="1:5" ht="12.75">
      <c r="A619" s="671"/>
      <c r="B619" s="672"/>
      <c r="C619" s="673"/>
      <c r="D619" s="672"/>
      <c r="E619" s="673">
        <f t="shared" si="9"/>
      </c>
    </row>
    <row r="620" spans="1:5" ht="12.75">
      <c r="A620" s="671"/>
      <c r="B620" s="672"/>
      <c r="C620" s="673"/>
      <c r="D620" s="672"/>
      <c r="E620" s="673">
        <f t="shared" si="9"/>
      </c>
    </row>
    <row r="621" spans="1:5" ht="12.75">
      <c r="A621" s="671"/>
      <c r="B621" s="672"/>
      <c r="C621" s="673"/>
      <c r="D621" s="672"/>
      <c r="E621" s="673">
        <f t="shared" si="9"/>
      </c>
    </row>
    <row r="622" spans="1:5" ht="12.75">
      <c r="A622" s="671"/>
      <c r="B622" s="672"/>
      <c r="C622" s="673"/>
      <c r="D622" s="672"/>
      <c r="E622" s="673">
        <f t="shared" si="9"/>
      </c>
    </row>
    <row r="623" spans="1:5" ht="12.75">
      <c r="A623" s="671"/>
      <c r="B623" s="672"/>
      <c r="C623" s="673"/>
      <c r="D623" s="672"/>
      <c r="E623" s="673">
        <f t="shared" si="9"/>
      </c>
    </row>
    <row r="624" spans="1:5" ht="12.75">
      <c r="A624" s="671"/>
      <c r="B624" s="672"/>
      <c r="C624" s="673"/>
      <c r="D624" s="672"/>
      <c r="E624" s="673">
        <f t="shared" si="9"/>
      </c>
    </row>
    <row r="625" spans="1:5" ht="12.75">
      <c r="A625" s="671"/>
      <c r="B625" s="672"/>
      <c r="C625" s="673"/>
      <c r="D625" s="672"/>
      <c r="E625" s="673">
        <f>IF(B625&lt;&gt;0,IF(ABS(B625-D625)&gt;0.1,"KO","OK"),"")</f>
      </c>
    </row>
    <row r="626" spans="1:5" ht="12.75">
      <c r="A626" s="671"/>
      <c r="B626" s="672"/>
      <c r="C626" s="673"/>
      <c r="D626" s="672"/>
      <c r="E626" s="673">
        <f t="shared" si="9"/>
      </c>
    </row>
    <row r="627" spans="1:5" ht="12.75">
      <c r="A627" s="671"/>
      <c r="B627" s="672"/>
      <c r="C627" s="673"/>
      <c r="D627" s="672"/>
      <c r="E627" s="673">
        <f t="shared" si="9"/>
      </c>
    </row>
    <row r="628" spans="1:5" ht="12.75">
      <c r="A628" s="671"/>
      <c r="B628" s="672"/>
      <c r="C628" s="673"/>
      <c r="D628" s="672"/>
      <c r="E628" s="673">
        <f t="shared" si="9"/>
      </c>
    </row>
    <row r="629" spans="1:5" ht="12.75">
      <c r="A629" s="671"/>
      <c r="B629" s="672"/>
      <c r="C629" s="673"/>
      <c r="D629" s="672"/>
      <c r="E629" s="673">
        <f t="shared" si="9"/>
      </c>
    </row>
    <row r="630" spans="1:5" ht="12.75">
      <c r="A630" s="671"/>
      <c r="B630" s="672"/>
      <c r="C630" s="673"/>
      <c r="D630" s="672"/>
      <c r="E630" s="673">
        <f t="shared" si="9"/>
      </c>
    </row>
    <row r="631" spans="1:5" ht="12.75">
      <c r="A631" s="671"/>
      <c r="B631" s="672"/>
      <c r="C631" s="673"/>
      <c r="D631" s="672"/>
      <c r="E631" s="673">
        <f t="shared" si="9"/>
      </c>
    </row>
    <row r="632" spans="1:5" ht="12.75">
      <c r="A632" s="671"/>
      <c r="B632" s="672"/>
      <c r="C632" s="673"/>
      <c r="D632" s="672"/>
      <c r="E632" s="673">
        <f t="shared" si="9"/>
      </c>
    </row>
    <row r="633" spans="1:5" ht="12.75">
      <c r="A633" s="671"/>
      <c r="B633" s="672"/>
      <c r="C633" s="673"/>
      <c r="D633" s="672"/>
      <c r="E633" s="673">
        <f t="shared" si="9"/>
      </c>
    </row>
    <row r="634" spans="1:5" ht="12.75">
      <c r="A634" s="671"/>
      <c r="B634" s="672"/>
      <c r="C634" s="673"/>
      <c r="D634" s="672"/>
      <c r="E634" s="673">
        <f t="shared" si="9"/>
      </c>
    </row>
    <row r="635" spans="1:5" ht="12.75">
      <c r="A635" s="671"/>
      <c r="B635" s="672"/>
      <c r="C635" s="673"/>
      <c r="D635" s="672"/>
      <c r="E635" s="673">
        <f t="shared" si="9"/>
      </c>
    </row>
    <row r="636" spans="1:5" ht="12.75">
      <c r="A636" s="671"/>
      <c r="B636" s="672"/>
      <c r="C636" s="673"/>
      <c r="D636" s="672"/>
      <c r="E636" s="673">
        <f t="shared" si="9"/>
      </c>
    </row>
    <row r="637" spans="1:5" ht="12.75">
      <c r="A637" s="671"/>
      <c r="B637" s="672"/>
      <c r="C637" s="673"/>
      <c r="D637" s="672"/>
      <c r="E637" s="673">
        <f t="shared" si="9"/>
      </c>
    </row>
    <row r="638" spans="1:5" ht="12.75">
      <c r="A638" s="671"/>
      <c r="B638" s="672"/>
      <c r="C638" s="673"/>
      <c r="D638" s="672"/>
      <c r="E638" s="673">
        <f t="shared" si="9"/>
      </c>
    </row>
    <row r="639" spans="1:5" ht="12.75">
      <c r="A639" s="671"/>
      <c r="B639" s="672"/>
      <c r="C639" s="673"/>
      <c r="D639" s="672"/>
      <c r="E639" s="673">
        <f t="shared" si="9"/>
      </c>
    </row>
    <row r="640" spans="1:5" ht="12.75">
      <c r="A640" s="671"/>
      <c r="B640" s="672"/>
      <c r="C640" s="673"/>
      <c r="D640" s="672"/>
      <c r="E640" s="673">
        <f t="shared" si="9"/>
      </c>
    </row>
    <row r="641" spans="1:5" ht="12.75">
      <c r="A641" s="671"/>
      <c r="B641" s="672"/>
      <c r="C641" s="673"/>
      <c r="D641" s="672"/>
      <c r="E641" s="673">
        <f t="shared" si="9"/>
      </c>
    </row>
    <row r="642" spans="1:5" ht="12.75">
      <c r="A642" s="671"/>
      <c r="B642" s="672"/>
      <c r="C642" s="673"/>
      <c r="D642" s="672"/>
      <c r="E642" s="673">
        <f t="shared" si="9"/>
      </c>
    </row>
    <row r="643" spans="1:5" ht="12.75">
      <c r="A643" s="671"/>
      <c r="B643" s="672"/>
      <c r="C643" s="673"/>
      <c r="D643" s="672"/>
      <c r="E643" s="673">
        <f aca="true" t="shared" si="10" ref="E643:E650">IF(B643&lt;&gt;0,IF(ABS(B643-D643)&gt;0.1,"KO","OK"),"")</f>
      </c>
    </row>
    <row r="644" spans="1:5" ht="12.75">
      <c r="A644" s="671"/>
      <c r="B644" s="672"/>
      <c r="C644" s="673"/>
      <c r="D644" s="672"/>
      <c r="E644" s="673">
        <f t="shared" si="10"/>
      </c>
    </row>
    <row r="645" spans="1:5" ht="12.75">
      <c r="A645" s="671"/>
      <c r="B645" s="672"/>
      <c r="C645" s="673"/>
      <c r="D645" s="672"/>
      <c r="E645" s="673">
        <f t="shared" si="10"/>
      </c>
    </row>
    <row r="646" spans="1:5" ht="12.75">
      <c r="A646" s="671"/>
      <c r="B646" s="672"/>
      <c r="C646" s="673"/>
      <c r="D646" s="672"/>
      <c r="E646" s="673">
        <f t="shared" si="10"/>
      </c>
    </row>
    <row r="647" spans="1:5" ht="12.75">
      <c r="A647" s="671"/>
      <c r="B647" s="672"/>
      <c r="C647" s="673"/>
      <c r="D647" s="672"/>
      <c r="E647" s="673">
        <f t="shared" si="10"/>
      </c>
    </row>
    <row r="648" spans="1:5" ht="12.75">
      <c r="A648" s="671"/>
      <c r="B648" s="672"/>
      <c r="C648" s="673"/>
      <c r="D648" s="672"/>
      <c r="E648" s="673">
        <f t="shared" si="10"/>
      </c>
    </row>
    <row r="649" spans="1:5" ht="12.75">
      <c r="A649" s="671"/>
      <c r="B649" s="672"/>
      <c r="C649" s="673"/>
      <c r="D649" s="672"/>
      <c r="E649" s="673">
        <f t="shared" si="10"/>
      </c>
    </row>
    <row r="650" spans="1:5" ht="12.75">
      <c r="A650" s="671"/>
      <c r="B650" s="672"/>
      <c r="C650" s="673"/>
      <c r="D650" s="672"/>
      <c r="E650" s="673">
        <f t="shared" si="10"/>
      </c>
    </row>
  </sheetData>
  <sheetProtection/>
  <mergeCells count="2">
    <mergeCell ref="A1:B1"/>
    <mergeCell ref="C1:E1"/>
  </mergeCells>
  <conditionalFormatting sqref="E3:E650">
    <cfRule type="cellIs" priority="1" dxfId="87" operator="equal" stopIfTrue="1">
      <formula>"KO"</formula>
    </cfRule>
    <cfRule type="cellIs" priority="2" dxfId="88" operator="equal" stopIfTrue="1">
      <formula>"OK"</formula>
    </cfRule>
  </conditionalFormatting>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Feuil2"/>
  <dimension ref="A1:N36"/>
  <sheetViews>
    <sheetView zoomScalePageLayoutView="0" workbookViewId="0" topLeftCell="B1">
      <selection activeCell="B1" sqref="B1"/>
    </sheetView>
  </sheetViews>
  <sheetFormatPr defaultColWidth="11.421875" defaultRowHeight="15"/>
  <cols>
    <col min="1" max="1" width="11.421875" style="41" hidden="1" customWidth="1"/>
    <col min="2" max="2" width="7.28125" style="54" customWidth="1"/>
    <col min="3" max="3" width="42.57421875" style="41" customWidth="1"/>
    <col min="4" max="4" width="36.57421875" style="41" customWidth="1"/>
    <col min="5" max="9" width="10.7109375" style="55" customWidth="1"/>
    <col min="10" max="10" width="10.7109375" style="41" customWidth="1"/>
    <col min="11" max="11" width="9.421875" style="41" customWidth="1"/>
    <col min="12" max="12" width="3.57421875" style="41" customWidth="1"/>
    <col min="13" max="13" width="11.28125" style="41" customWidth="1"/>
    <col min="14" max="14" width="11.28125" style="41" hidden="1" customWidth="1"/>
    <col min="15" max="15" width="11.28125" style="41" customWidth="1"/>
    <col min="16" max="16" width="0.5625" style="41" customWidth="1"/>
    <col min="17" max="16384" width="11.421875" style="41" customWidth="1"/>
  </cols>
  <sheetData>
    <row r="1" spans="1:12" ht="12.75">
      <c r="A1" s="328" t="s">
        <v>345</v>
      </c>
      <c r="B1" s="37"/>
      <c r="C1" s="38"/>
      <c r="D1" s="38"/>
      <c r="E1" s="39"/>
      <c r="F1" s="39"/>
      <c r="G1" s="39"/>
      <c r="H1" s="39"/>
      <c r="I1" s="39"/>
      <c r="J1" s="38"/>
      <c r="K1" s="38"/>
      <c r="L1" s="40"/>
    </row>
    <row r="2" spans="1:12" ht="38.25" customHeight="1">
      <c r="A2" s="314" t="s">
        <v>453</v>
      </c>
      <c r="B2" s="350"/>
      <c r="C2" s="626" t="s">
        <v>308</v>
      </c>
      <c r="D2" s="627"/>
      <c r="E2" s="627"/>
      <c r="F2" s="627"/>
      <c r="G2" s="627"/>
      <c r="H2" s="627"/>
      <c r="I2" s="627"/>
      <c r="J2" s="627"/>
      <c r="K2" s="627"/>
      <c r="L2" s="351"/>
    </row>
    <row r="3" spans="1:12" ht="12.75">
      <c r="A3" s="314">
        <v>421349200</v>
      </c>
      <c r="B3" s="350"/>
      <c r="C3" s="43"/>
      <c r="D3" s="43"/>
      <c r="E3" s="43"/>
      <c r="F3" s="43"/>
      <c r="G3" s="43"/>
      <c r="H3" s="43"/>
      <c r="I3" s="43"/>
      <c r="J3" s="43"/>
      <c r="K3" s="43"/>
      <c r="L3" s="351"/>
    </row>
    <row r="4" spans="1:12" ht="12.75">
      <c r="A4" s="314"/>
      <c r="B4" s="350"/>
      <c r="C4" s="352" t="s">
        <v>146</v>
      </c>
      <c r="D4" s="325"/>
      <c r="E4" s="44"/>
      <c r="F4" s="44"/>
      <c r="G4" s="44"/>
      <c r="H4" s="44"/>
      <c r="I4" s="44"/>
      <c r="J4" s="44"/>
      <c r="K4" s="44"/>
      <c r="L4" s="351"/>
    </row>
    <row r="5" spans="1:12" ht="12.75">
      <c r="A5" s="42"/>
      <c r="B5" s="350"/>
      <c r="C5" s="352"/>
      <c r="D5" s="45"/>
      <c r="E5" s="45"/>
      <c r="F5" s="45"/>
      <c r="G5" s="45"/>
      <c r="H5" s="45"/>
      <c r="I5" s="45"/>
      <c r="J5" s="45"/>
      <c r="K5" s="45"/>
      <c r="L5" s="351"/>
    </row>
    <row r="6" spans="1:12" ht="12.75">
      <c r="A6" s="42"/>
      <c r="B6" s="350"/>
      <c r="C6" s="353" t="s">
        <v>150</v>
      </c>
      <c r="D6" s="327" t="s">
        <v>169</v>
      </c>
      <c r="E6" s="45"/>
      <c r="F6" s="45"/>
      <c r="G6" s="45"/>
      <c r="H6" s="45"/>
      <c r="I6" s="45"/>
      <c r="J6" s="45"/>
      <c r="K6" s="45"/>
      <c r="L6" s="351"/>
    </row>
    <row r="7" spans="1:12" ht="12.75">
      <c r="A7" s="42"/>
      <c r="B7" s="350"/>
      <c r="C7" s="352"/>
      <c r="D7" s="45"/>
      <c r="E7" s="45"/>
      <c r="F7" s="45"/>
      <c r="G7" s="45"/>
      <c r="H7" s="45"/>
      <c r="I7" s="45"/>
      <c r="J7" s="45"/>
      <c r="K7" s="45"/>
      <c r="L7" s="351"/>
    </row>
    <row r="8" spans="1:12" ht="12.75">
      <c r="A8" s="42"/>
      <c r="B8" s="350"/>
      <c r="C8" s="353" t="s">
        <v>147</v>
      </c>
      <c r="D8" s="628"/>
      <c r="E8" s="628"/>
      <c r="F8" s="628"/>
      <c r="G8" s="628"/>
      <c r="H8" s="628"/>
      <c r="I8" s="628"/>
      <c r="J8" s="628"/>
      <c r="K8" s="628"/>
      <c r="L8" s="351"/>
    </row>
    <row r="9" spans="1:12" ht="12.75">
      <c r="A9" s="42"/>
      <c r="B9" s="350"/>
      <c r="C9" s="353"/>
      <c r="D9" s="44"/>
      <c r="E9" s="44"/>
      <c r="F9" s="44"/>
      <c r="G9" s="44"/>
      <c r="H9" s="44"/>
      <c r="I9" s="44"/>
      <c r="J9" s="44"/>
      <c r="K9" s="44"/>
      <c r="L9" s="351"/>
    </row>
    <row r="10" spans="1:12" ht="12.75">
      <c r="A10" s="42"/>
      <c r="B10" s="350"/>
      <c r="C10" s="353" t="s">
        <v>151</v>
      </c>
      <c r="D10" s="325"/>
      <c r="E10" s="44"/>
      <c r="F10" s="44"/>
      <c r="G10" s="44"/>
      <c r="H10" s="44"/>
      <c r="I10" s="44"/>
      <c r="J10" s="44"/>
      <c r="K10" s="44"/>
      <c r="L10" s="351"/>
    </row>
    <row r="11" spans="1:12" ht="12.75">
      <c r="A11" s="42"/>
      <c r="B11" s="350"/>
      <c r="C11" s="352"/>
      <c r="D11" s="44"/>
      <c r="E11" s="44"/>
      <c r="F11" s="44"/>
      <c r="G11" s="45"/>
      <c r="H11" s="45"/>
      <c r="I11" s="45"/>
      <c r="J11" s="44"/>
      <c r="K11" s="44"/>
      <c r="L11" s="351"/>
    </row>
    <row r="12" spans="1:12" ht="25.5" customHeight="1">
      <c r="A12" s="42"/>
      <c r="B12" s="350"/>
      <c r="C12" s="352" t="s">
        <v>152</v>
      </c>
      <c r="D12" s="628"/>
      <c r="E12" s="628"/>
      <c r="F12" s="628"/>
      <c r="G12" s="628"/>
      <c r="H12" s="628"/>
      <c r="I12" s="628"/>
      <c r="J12" s="628"/>
      <c r="K12" s="628"/>
      <c r="L12" s="351"/>
    </row>
    <row r="13" spans="1:12" ht="12.75">
      <c r="A13" s="42"/>
      <c r="B13" s="350"/>
      <c r="C13" s="352"/>
      <c r="D13" s="44"/>
      <c r="E13" s="45"/>
      <c r="F13" s="44"/>
      <c r="G13" s="44"/>
      <c r="H13" s="44"/>
      <c r="I13" s="44"/>
      <c r="J13" s="44"/>
      <c r="K13" s="44"/>
      <c r="L13" s="351"/>
    </row>
    <row r="14" spans="1:12" ht="12.75">
      <c r="A14" s="42"/>
      <c r="B14" s="350"/>
      <c r="C14" s="352" t="s">
        <v>148</v>
      </c>
      <c r="D14" s="326"/>
      <c r="E14" s="45"/>
      <c r="F14" s="44"/>
      <c r="G14" s="44"/>
      <c r="H14" s="44"/>
      <c r="I14" s="44"/>
      <c r="J14" s="44"/>
      <c r="K14" s="44"/>
      <c r="L14" s="351"/>
    </row>
    <row r="15" spans="1:12" ht="12.75">
      <c r="A15" s="42"/>
      <c r="B15" s="350"/>
      <c r="C15" s="352"/>
      <c r="D15" s="44"/>
      <c r="E15" s="45"/>
      <c r="F15" s="44"/>
      <c r="G15" s="44"/>
      <c r="H15" s="44"/>
      <c r="I15" s="44"/>
      <c r="J15" s="44"/>
      <c r="K15" s="44"/>
      <c r="L15" s="351"/>
    </row>
    <row r="16" spans="1:12" ht="12.75">
      <c r="A16" s="42"/>
      <c r="B16" s="350"/>
      <c r="C16" s="352" t="s">
        <v>149</v>
      </c>
      <c r="D16" s="326"/>
      <c r="E16" s="45"/>
      <c r="F16" s="44"/>
      <c r="G16" s="44"/>
      <c r="H16" s="44"/>
      <c r="I16" s="44"/>
      <c r="J16" s="44"/>
      <c r="K16" s="45"/>
      <c r="L16" s="351"/>
    </row>
    <row r="17" spans="1:12" ht="12.75">
      <c r="A17" s="42"/>
      <c r="B17" s="350"/>
      <c r="C17" s="352"/>
      <c r="D17" s="44"/>
      <c r="E17" s="45"/>
      <c r="F17" s="44"/>
      <c r="G17" s="44"/>
      <c r="H17" s="44"/>
      <c r="I17" s="44"/>
      <c r="J17" s="44"/>
      <c r="K17" s="45"/>
      <c r="L17" s="351"/>
    </row>
    <row r="18" spans="1:12" ht="12.75">
      <c r="A18" s="42"/>
      <c r="B18" s="350"/>
      <c r="C18" s="352" t="s">
        <v>153</v>
      </c>
      <c r="D18" s="386"/>
      <c r="E18" s="45"/>
      <c r="F18" s="44"/>
      <c r="G18" s="44"/>
      <c r="H18" s="44"/>
      <c r="I18" s="44"/>
      <c r="J18" s="44"/>
      <c r="K18" s="45"/>
      <c r="L18" s="351"/>
    </row>
    <row r="19" spans="1:12" ht="12.75">
      <c r="A19" s="42"/>
      <c r="B19" s="350"/>
      <c r="C19" s="352"/>
      <c r="D19" s="44"/>
      <c r="E19" s="45"/>
      <c r="F19" s="45"/>
      <c r="G19" s="45"/>
      <c r="H19" s="45"/>
      <c r="I19" s="45"/>
      <c r="J19" s="44"/>
      <c r="K19" s="45"/>
      <c r="L19" s="351"/>
    </row>
    <row r="20" spans="1:12" ht="26.25">
      <c r="A20" s="42"/>
      <c r="B20" s="350"/>
      <c r="C20" s="353" t="s">
        <v>154</v>
      </c>
      <c r="D20" s="386"/>
      <c r="E20" s="45"/>
      <c r="F20" s="45"/>
      <c r="G20" s="45"/>
      <c r="H20" s="45"/>
      <c r="I20" s="45"/>
      <c r="J20" s="44"/>
      <c r="K20" s="45"/>
      <c r="L20" s="351"/>
    </row>
    <row r="21" spans="1:12" ht="12.75">
      <c r="A21" s="42"/>
      <c r="B21" s="350"/>
      <c r="C21" s="353"/>
      <c r="D21" s="44"/>
      <c r="E21" s="45"/>
      <c r="F21" s="45"/>
      <c r="G21" s="45"/>
      <c r="H21" s="45"/>
      <c r="I21" s="45"/>
      <c r="J21" s="44"/>
      <c r="K21" s="45"/>
      <c r="L21" s="351"/>
    </row>
    <row r="22" spans="1:12" ht="26.25">
      <c r="A22" s="42"/>
      <c r="B22" s="350"/>
      <c r="C22" s="353" t="s">
        <v>155</v>
      </c>
      <c r="D22" s="313"/>
      <c r="E22" s="45"/>
      <c r="F22" s="45"/>
      <c r="G22" s="45"/>
      <c r="H22" s="45"/>
      <c r="I22" s="45"/>
      <c r="J22" s="44"/>
      <c r="K22" s="44"/>
      <c r="L22" s="351"/>
    </row>
    <row r="23" spans="1:12" ht="12.75">
      <c r="A23" s="42"/>
      <c r="B23" s="350"/>
      <c r="C23" s="353"/>
      <c r="D23" s="353"/>
      <c r="E23" s="353"/>
      <c r="F23" s="353"/>
      <c r="G23" s="353"/>
      <c r="H23" s="353"/>
      <c r="I23" s="353"/>
      <c r="J23" s="352"/>
      <c r="K23" s="352"/>
      <c r="L23" s="351"/>
    </row>
    <row r="24" spans="1:12" ht="12.75">
      <c r="A24" s="42"/>
      <c r="B24" s="350"/>
      <c r="C24" s="353"/>
      <c r="D24" s="352"/>
      <c r="E24" s="353"/>
      <c r="F24" s="353"/>
      <c r="G24" s="353"/>
      <c r="H24" s="353"/>
      <c r="I24" s="353"/>
      <c r="J24" s="352"/>
      <c r="K24" s="352"/>
      <c r="L24" s="351"/>
    </row>
    <row r="25" spans="1:12" ht="12.75">
      <c r="A25" s="42"/>
      <c r="B25" s="350"/>
      <c r="C25" s="354" t="s">
        <v>248</v>
      </c>
      <c r="D25" s="352"/>
      <c r="E25" s="353"/>
      <c r="F25" s="353"/>
      <c r="G25" s="353"/>
      <c r="H25" s="353"/>
      <c r="I25" s="353"/>
      <c r="J25" s="352"/>
      <c r="K25" s="352"/>
      <c r="L25" s="351"/>
    </row>
    <row r="26" spans="1:12" ht="13.5" thickBot="1">
      <c r="A26" s="42"/>
      <c r="B26" s="350"/>
      <c r="C26" s="352"/>
      <c r="D26" s="352"/>
      <c r="E26" s="353"/>
      <c r="F26" s="353"/>
      <c r="G26" s="353"/>
      <c r="H26" s="353"/>
      <c r="I26" s="353"/>
      <c r="J26" s="352"/>
      <c r="K26" s="352"/>
      <c r="L26" s="351"/>
    </row>
    <row r="27" spans="1:12" s="49" customFormat="1" ht="41.25" thickBot="1">
      <c r="A27" s="41"/>
      <c r="B27" s="46"/>
      <c r="C27" s="427" t="s">
        <v>249</v>
      </c>
      <c r="D27" s="428" t="s">
        <v>92</v>
      </c>
      <c r="E27" s="429" t="s">
        <v>186</v>
      </c>
      <c r="F27" s="429" t="s">
        <v>88</v>
      </c>
      <c r="G27" s="429" t="s">
        <v>89</v>
      </c>
      <c r="H27" s="429" t="s">
        <v>90</v>
      </c>
      <c r="I27" s="430" t="s">
        <v>91</v>
      </c>
      <c r="J27" s="431" t="s">
        <v>93</v>
      </c>
      <c r="K27" s="47"/>
      <c r="L27" s="48"/>
    </row>
    <row r="28" spans="2:14" ht="12.75">
      <c r="B28" s="350"/>
      <c r="C28" s="420"/>
      <c r="D28" s="421"/>
      <c r="E28" s="422"/>
      <c r="F28" s="423"/>
      <c r="G28" s="424"/>
      <c r="H28" s="425"/>
      <c r="I28" s="425"/>
      <c r="J28" s="426"/>
      <c r="K28" s="352"/>
      <c r="L28" s="351"/>
      <c r="N28" s="267">
        <f>+G28</f>
        <v>0</v>
      </c>
    </row>
    <row r="29" spans="2:14" ht="12.75">
      <c r="B29" s="350"/>
      <c r="C29" s="397"/>
      <c r="D29" s="398"/>
      <c r="E29" s="399"/>
      <c r="F29" s="400"/>
      <c r="G29" s="401"/>
      <c r="H29" s="402"/>
      <c r="I29" s="402"/>
      <c r="J29" s="403"/>
      <c r="K29" s="352"/>
      <c r="L29" s="351"/>
      <c r="N29" s="267"/>
    </row>
    <row r="30" spans="2:12" ht="13.5" thickBot="1">
      <c r="B30" s="350"/>
      <c r="C30" s="391"/>
      <c r="D30" s="392"/>
      <c r="E30" s="394"/>
      <c r="F30" s="395"/>
      <c r="G30" s="396"/>
      <c r="H30" s="393"/>
      <c r="I30" s="393"/>
      <c r="J30" s="404"/>
      <c r="K30" s="352"/>
      <c r="L30" s="351"/>
    </row>
    <row r="31" spans="2:12" ht="18.75" customHeight="1">
      <c r="B31" s="350"/>
      <c r="C31" s="352"/>
      <c r="D31" s="352"/>
      <c r="E31" s="353"/>
      <c r="F31" s="353"/>
      <c r="G31" s="353"/>
      <c r="H31" s="353"/>
      <c r="I31" s="353"/>
      <c r="J31" s="352"/>
      <c r="K31" s="352"/>
      <c r="L31" s="351"/>
    </row>
    <row r="32" spans="2:12" ht="12.75">
      <c r="B32" s="350"/>
      <c r="C32" s="352"/>
      <c r="D32" s="352"/>
      <c r="E32" s="353"/>
      <c r="F32" s="353"/>
      <c r="G32" s="353"/>
      <c r="H32" s="353"/>
      <c r="I32" s="353"/>
      <c r="J32" s="352"/>
      <c r="K32" s="352"/>
      <c r="L32" s="351"/>
    </row>
    <row r="33" spans="2:12" ht="12.75">
      <c r="B33" s="350"/>
      <c r="C33" s="352"/>
      <c r="D33" s="352"/>
      <c r="E33" s="353"/>
      <c r="F33" s="353"/>
      <c r="G33" s="353"/>
      <c r="H33" s="353"/>
      <c r="I33" s="353"/>
      <c r="J33" s="352"/>
      <c r="K33" s="352"/>
      <c r="L33" s="351"/>
    </row>
    <row r="34" spans="2:12" ht="39.75" customHeight="1">
      <c r="B34" s="350"/>
      <c r="C34" s="629" t="s">
        <v>132</v>
      </c>
      <c r="D34" s="630"/>
      <c r="E34" s="631"/>
      <c r="F34" s="632"/>
      <c r="G34" s="632"/>
      <c r="H34" s="632"/>
      <c r="I34" s="632"/>
      <c r="J34" s="633"/>
      <c r="K34" s="352"/>
      <c r="L34" s="351"/>
    </row>
    <row r="35" spans="2:12" ht="12.75">
      <c r="B35" s="350"/>
      <c r="C35" s="354"/>
      <c r="D35" s="352"/>
      <c r="E35" s="353"/>
      <c r="F35" s="353"/>
      <c r="G35" s="353"/>
      <c r="H35" s="353"/>
      <c r="I35" s="353"/>
      <c r="J35" s="352"/>
      <c r="K35" s="352"/>
      <c r="L35" s="351"/>
    </row>
    <row r="36" spans="2:12" ht="13.5" thickBot="1">
      <c r="B36" s="50"/>
      <c r="C36" s="51"/>
      <c r="D36" s="51"/>
      <c r="E36" s="52"/>
      <c r="F36" s="52"/>
      <c r="G36" s="52"/>
      <c r="H36" s="52"/>
      <c r="I36" s="52"/>
      <c r="J36" s="51"/>
      <c r="K36" s="51"/>
      <c r="L36" s="53"/>
    </row>
  </sheetData>
  <sheetProtection password="EAD6" sheet="1" objects="1" scenarios="1"/>
  <mergeCells count="5">
    <mergeCell ref="C2:K2"/>
    <mergeCell ref="D8:K8"/>
    <mergeCell ref="D12:K12"/>
    <mergeCell ref="C34:D34"/>
    <mergeCell ref="E34:J34"/>
  </mergeCells>
  <dataValidations count="7">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8:E30">
      <formula1>9</formula1>
    </dataValidation>
    <dataValidation showInputMessage="1" showErrorMessage="1" error="Veuillez sélectionner une catégorie dans la liste proposée." sqref="F30"/>
    <dataValidation type="list" showInputMessage="1" showErrorMessage="1" prompt="Choisir obligatoirement un statut dans la liste proposée" error="Veuillez sélectionner un statut dans la liste proposée." sqref="D10">
      <formula1>statut</formula1>
    </dataValidation>
    <dataValidation type="decimal" operator="greaterThanOrEqual" allowBlank="1" showInputMessage="1" showErrorMessage="1" error="Veuillez saisir un nombre." sqref="H28:J30">
      <formula1>0</formula1>
    </dataValidation>
    <dataValidation type="list" showInputMessage="1" showErrorMessage="1" error="Veuillez sélectionner une catégorie dans le liste proposée" sqref="F29 F28">
      <formula1>categorie</formula1>
    </dataValidation>
    <dataValidation type="list" allowBlank="1" showInputMessage="1" showErrorMessage="1" sqref="E34:J34">
      <formula1>Convention_collective</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87" r:id="rId2"/>
  <headerFooter>
    <oddFooter>&amp;R&amp;"Arial,Normal"&amp;8&amp;F&amp;A</oddFooter>
  </headerFooter>
  <drawing r:id="rId1"/>
</worksheet>
</file>

<file path=xl/worksheets/sheet7.xml><?xml version="1.0" encoding="utf-8"?>
<worksheet xmlns="http://schemas.openxmlformats.org/spreadsheetml/2006/main" xmlns:r="http://schemas.openxmlformats.org/officeDocument/2006/relationships">
  <sheetPr codeName="Feuil11"/>
  <dimension ref="A1:K16"/>
  <sheetViews>
    <sheetView zoomScalePageLayoutView="0" workbookViewId="0" topLeftCell="A1">
      <selection activeCell="B8" sqref="B8"/>
    </sheetView>
  </sheetViews>
  <sheetFormatPr defaultColWidth="10.8515625" defaultRowHeight="15"/>
  <cols>
    <col min="1" max="1" width="2.7109375" style="434" customWidth="1"/>
    <col min="2" max="2" width="12.140625" style="434" customWidth="1"/>
    <col min="3" max="3" width="42.57421875" style="434" customWidth="1"/>
    <col min="4" max="4" width="36.57421875" style="434" customWidth="1"/>
    <col min="5" max="5" width="12.421875" style="434" customWidth="1"/>
    <col min="6" max="9" width="10.7109375" style="434" customWidth="1"/>
    <col min="10" max="10" width="9.421875" style="434" customWidth="1"/>
    <col min="11" max="11" width="2.7109375" style="434" customWidth="1"/>
    <col min="12" max="16384" width="10.8515625" style="434" customWidth="1"/>
  </cols>
  <sheetData>
    <row r="1" spans="1:11" ht="14.25">
      <c r="A1" s="432"/>
      <c r="B1" s="432"/>
      <c r="C1" s="432"/>
      <c r="D1" s="432"/>
      <c r="E1" s="432"/>
      <c r="F1" s="432"/>
      <c r="G1" s="432"/>
      <c r="H1" s="432"/>
      <c r="I1" s="432"/>
      <c r="J1" s="432"/>
      <c r="K1" s="433"/>
    </row>
    <row r="2" spans="1:11" ht="27" customHeight="1">
      <c r="A2" s="432"/>
      <c r="B2" s="634" t="s">
        <v>229</v>
      </c>
      <c r="C2" s="634"/>
      <c r="D2" s="634"/>
      <c r="E2" s="634"/>
      <c r="F2" s="634"/>
      <c r="G2" s="634"/>
      <c r="H2" s="634"/>
      <c r="I2" s="634"/>
      <c r="J2" s="432"/>
      <c r="K2" s="433"/>
    </row>
    <row r="3" spans="1:11" ht="14.25">
      <c r="A3" s="432"/>
      <c r="B3" s="432"/>
      <c r="C3" s="432"/>
      <c r="D3" s="432"/>
      <c r="E3" s="432"/>
      <c r="F3" s="432"/>
      <c r="G3" s="432"/>
      <c r="H3" s="432"/>
      <c r="I3" s="432"/>
      <c r="J3" s="432"/>
      <c r="K3" s="433"/>
    </row>
    <row r="4" spans="1:11" ht="14.25">
      <c r="A4" s="432"/>
      <c r="B4" s="435" t="s">
        <v>230</v>
      </c>
      <c r="C4" s="435"/>
      <c r="D4" s="432"/>
      <c r="E4" s="432"/>
      <c r="F4" s="432"/>
      <c r="G4" s="432"/>
      <c r="H4" s="432"/>
      <c r="I4" s="432"/>
      <c r="J4" s="432"/>
      <c r="K4" s="433"/>
    </row>
    <row r="5" spans="1:11" ht="14.25">
      <c r="A5" s="432"/>
      <c r="B5" s="432"/>
      <c r="C5" s="432"/>
      <c r="D5" s="432"/>
      <c r="E5" s="432"/>
      <c r="F5" s="432"/>
      <c r="G5" s="432"/>
      <c r="H5" s="432"/>
      <c r="I5" s="432"/>
      <c r="J5" s="432"/>
      <c r="K5" s="433"/>
    </row>
    <row r="6" spans="1:11" ht="15.75" thickBot="1">
      <c r="A6" s="432"/>
      <c r="B6" s="432"/>
      <c r="C6" s="432"/>
      <c r="D6" s="432"/>
      <c r="E6" s="432"/>
      <c r="F6" s="432"/>
      <c r="G6" s="432"/>
      <c r="H6" s="432"/>
      <c r="I6" s="432"/>
      <c r="J6" s="432"/>
      <c r="K6" s="433"/>
    </row>
    <row r="7" spans="1:11" ht="41.25" thickBot="1">
      <c r="A7" s="432"/>
      <c r="B7" s="427" t="s">
        <v>250</v>
      </c>
      <c r="C7" s="428" t="s">
        <v>207</v>
      </c>
      <c r="D7" s="428" t="s">
        <v>231</v>
      </c>
      <c r="E7" s="429" t="s">
        <v>208</v>
      </c>
      <c r="F7" s="429" t="s">
        <v>88</v>
      </c>
      <c r="G7" s="429" t="s">
        <v>90</v>
      </c>
      <c r="H7" s="430" t="s">
        <v>91</v>
      </c>
      <c r="I7" s="431" t="s">
        <v>93</v>
      </c>
      <c r="J7" s="432"/>
      <c r="K7" s="433"/>
    </row>
    <row r="8" spans="1:11" ht="14.25">
      <c r="A8" s="432"/>
      <c r="B8" s="436"/>
      <c r="C8" s="437"/>
      <c r="D8" s="437"/>
      <c r="E8" s="438" t="s">
        <v>169</v>
      </c>
      <c r="F8" s="439"/>
      <c r="G8" s="425"/>
      <c r="H8" s="425"/>
      <c r="I8" s="440"/>
      <c r="J8" s="432"/>
      <c r="K8" s="433"/>
    </row>
    <row r="9" spans="1:11" ht="15" thickBot="1">
      <c r="A9" s="432"/>
      <c r="B9" s="391"/>
      <c r="C9" s="441"/>
      <c r="D9" s="441"/>
      <c r="E9" s="393"/>
      <c r="F9" s="394"/>
      <c r="G9" s="395"/>
      <c r="H9" s="396"/>
      <c r="I9" s="442"/>
      <c r="J9" s="432"/>
      <c r="K9" s="433"/>
    </row>
    <row r="10" spans="1:11" ht="15">
      <c r="A10" s="432"/>
      <c r="B10" s="432"/>
      <c r="C10" s="432"/>
      <c r="D10" s="432"/>
      <c r="E10" s="432"/>
      <c r="F10" s="432"/>
      <c r="G10" s="432"/>
      <c r="H10" s="432"/>
      <c r="I10" s="432"/>
      <c r="J10" s="432"/>
      <c r="K10" s="433"/>
    </row>
    <row r="11" spans="1:11" ht="15">
      <c r="A11" s="432"/>
      <c r="B11" s="432"/>
      <c r="C11" s="432"/>
      <c r="D11" s="432"/>
      <c r="E11" s="432"/>
      <c r="F11" s="432"/>
      <c r="G11" s="432"/>
      <c r="H11" s="432"/>
      <c r="I11" s="432"/>
      <c r="J11" s="432"/>
      <c r="K11" s="433"/>
    </row>
    <row r="12" spans="1:11" ht="14.25">
      <c r="A12" s="432"/>
      <c r="B12" s="464" t="s">
        <v>251</v>
      </c>
      <c r="C12" s="432"/>
      <c r="D12" s="432"/>
      <c r="E12" s="432"/>
      <c r="F12" s="432"/>
      <c r="G12" s="432"/>
      <c r="H12" s="432"/>
      <c r="I12" s="432"/>
      <c r="J12" s="432"/>
      <c r="K12" s="433"/>
    </row>
    <row r="13" spans="1:11" ht="14.25">
      <c r="A13" s="432"/>
      <c r="B13" s="464" t="s">
        <v>199</v>
      </c>
      <c r="C13" s="432"/>
      <c r="D13" s="432"/>
      <c r="E13" s="432"/>
      <c r="F13" s="432"/>
      <c r="G13" s="432"/>
      <c r="H13" s="432"/>
      <c r="I13" s="432"/>
      <c r="J13" s="432"/>
      <c r="K13" s="433"/>
    </row>
    <row r="14" spans="1:11" ht="14.25">
      <c r="A14" s="432"/>
      <c r="B14" s="464" t="s">
        <v>262</v>
      </c>
      <c r="C14" s="432"/>
      <c r="D14" s="432"/>
      <c r="E14" s="432"/>
      <c r="F14" s="432"/>
      <c r="G14" s="432"/>
      <c r="H14" s="432"/>
      <c r="I14" s="432"/>
      <c r="J14" s="432"/>
      <c r="K14" s="433"/>
    </row>
    <row r="15" spans="1:11" ht="14.25">
      <c r="A15" s="432"/>
      <c r="B15" s="464" t="s">
        <v>309</v>
      </c>
      <c r="C15" s="432"/>
      <c r="D15" s="432"/>
      <c r="E15" s="432"/>
      <c r="F15" s="432"/>
      <c r="G15" s="432"/>
      <c r="H15" s="432"/>
      <c r="I15" s="432"/>
      <c r="J15" s="432"/>
      <c r="K15" s="433"/>
    </row>
    <row r="16" spans="1:11" ht="15" thickBot="1">
      <c r="A16" s="443"/>
      <c r="B16" s="443"/>
      <c r="C16" s="443"/>
      <c r="D16" s="443"/>
      <c r="E16" s="443"/>
      <c r="F16" s="443"/>
      <c r="G16" s="443"/>
      <c r="H16" s="443"/>
      <c r="I16" s="443"/>
      <c r="J16" s="443"/>
      <c r="K16" s="444"/>
    </row>
  </sheetData>
  <sheetProtection password="EAD6" sheet="1" objects="1" scenarios="1"/>
  <mergeCells count="1">
    <mergeCell ref="B2:I2"/>
  </mergeCells>
  <dataValidations count="5">
    <dataValidation type="decimal" operator="greaterThanOrEqual" allowBlank="1" showInputMessage="1" showErrorMessage="1" error="Veuillez saisir un nombre." sqref="I8:I9 E9">
      <formula1>0</formula1>
    </dataValidation>
    <dataValidation type="textLength" operator="equal" allowBlank="1" showInputMessage="1" showErrorMessage="1" error="Veuillez saisir un n° finess de 9 caractères (sans espace, tiret, ...)" sqref="F9 E8">
      <formula1>9</formula1>
    </dataValidation>
    <dataValidation showInputMessage="1" showErrorMessage="1" error="Veuillez sélectionner une catégorie dans la liste proposée." sqref="G8:G9"/>
    <dataValidation type="list" operator="equal" showInputMessage="1" showErrorMessage="1" error="Veuillez sélectionnerr une catégorie dans la liste proposée" sqref="F8">
      <formula1>categorie_Id_CRP_SF</formula1>
    </dataValidation>
    <dataValidation type="textLength" operator="lessThanOrEqual" allowBlank="1" showInputMessage="1" showErrorMessage="1" error="Veuillez saisir un identifiant de 6 caractères (sans espace, tiret, ...)" sqref="B8">
      <formula1>6</formula1>
    </dataValidation>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Feuil1"/>
  <dimension ref="A1:E16"/>
  <sheetViews>
    <sheetView zoomScalePageLayoutView="0" workbookViewId="0" topLeftCell="A1">
      <selection activeCell="A1" sqref="A1"/>
    </sheetView>
  </sheetViews>
  <sheetFormatPr defaultColWidth="10.8515625" defaultRowHeight="15"/>
  <cols>
    <col min="1" max="1" width="18.7109375" style="388" bestFit="1" customWidth="1"/>
    <col min="2" max="2" width="10.8515625" style="388" customWidth="1"/>
    <col min="3" max="3" width="10.8515625" style="0" customWidth="1"/>
    <col min="4" max="5" width="10.8515625" style="388" customWidth="1"/>
    <col min="6" max="6" width="10.8515625" style="0" customWidth="1"/>
    <col min="7" max="16384" width="10.8515625" style="388" customWidth="1"/>
  </cols>
  <sheetData>
    <row r="1" spans="1:5" ht="14.25">
      <c r="A1" s="294" t="s">
        <v>163</v>
      </c>
      <c r="B1" s="388" t="s">
        <v>164</v>
      </c>
      <c r="C1" s="268" t="s">
        <v>187</v>
      </c>
      <c r="E1" s="388" t="s">
        <v>221</v>
      </c>
    </row>
    <row r="2" spans="1:3" ht="14.25">
      <c r="A2" s="294"/>
      <c r="C2" s="268"/>
    </row>
    <row r="3" spans="1:5" ht="14.25">
      <c r="A3" s="54" t="s">
        <v>194</v>
      </c>
      <c r="B3" s="388" t="s">
        <v>167</v>
      </c>
      <c r="C3" s="268" t="s">
        <v>232</v>
      </c>
      <c r="E3" s="388" t="s">
        <v>223</v>
      </c>
    </row>
    <row r="4" spans="1:5" ht="14.25">
      <c r="A4" s="54" t="s">
        <v>168</v>
      </c>
      <c r="B4" s="388" t="s">
        <v>193</v>
      </c>
      <c r="C4" s="268" t="s">
        <v>233</v>
      </c>
      <c r="E4" s="388" t="s">
        <v>222</v>
      </c>
    </row>
    <row r="5" spans="1:3" ht="14.25">
      <c r="A5" s="54"/>
      <c r="C5" s="268" t="s">
        <v>234</v>
      </c>
    </row>
    <row r="6" spans="1:3" ht="14.25">
      <c r="A6" s="54"/>
      <c r="C6" s="268" t="s">
        <v>235</v>
      </c>
    </row>
    <row r="7" spans="1:3" ht="14.25">
      <c r="A7" s="294"/>
      <c r="C7" t="s">
        <v>236</v>
      </c>
    </row>
    <row r="8" spans="1:3" ht="14.25">
      <c r="A8" s="294"/>
      <c r="C8" t="s">
        <v>237</v>
      </c>
    </row>
    <row r="9" spans="1:3" ht="14.25">
      <c r="A9" s="294"/>
      <c r="C9" t="s">
        <v>238</v>
      </c>
    </row>
    <row r="10" spans="1:3" ht="14.25">
      <c r="A10" s="294"/>
      <c r="C10" t="s">
        <v>239</v>
      </c>
    </row>
    <row r="11" ht="14.25">
      <c r="C11" t="s">
        <v>240</v>
      </c>
    </row>
    <row r="12" ht="14.25">
      <c r="C12" t="s">
        <v>241</v>
      </c>
    </row>
    <row r="13" ht="14.25">
      <c r="C13" t="s">
        <v>242</v>
      </c>
    </row>
    <row r="14" ht="14.25">
      <c r="C14" t="s">
        <v>243</v>
      </c>
    </row>
    <row r="15" ht="14.25">
      <c r="C15" t="s">
        <v>319</v>
      </c>
    </row>
    <row r="16" ht="14.25">
      <c r="C16" t="s">
        <v>320</v>
      </c>
    </row>
  </sheetData>
  <sheetProtection password="EAD6" sheet="1" objects="1" scenarios="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3"/>
  <dimension ref="A1:E16"/>
  <sheetViews>
    <sheetView showGridLines="0" zoomScalePageLayoutView="0" workbookViewId="0" topLeftCell="A1">
      <selection activeCell="A1" sqref="A1"/>
    </sheetView>
  </sheetViews>
  <sheetFormatPr defaultColWidth="11.421875" defaultRowHeight="15"/>
  <cols>
    <col min="1" max="1" width="61.8515625" style="1" bestFit="1" customWidth="1"/>
    <col min="2" max="2" width="20.28125" style="1" bestFit="1" customWidth="1"/>
    <col min="3" max="3" width="17.421875" style="17" customWidth="1"/>
    <col min="4" max="16384" width="11.421875" style="1" customWidth="1"/>
  </cols>
  <sheetData>
    <row r="1" ht="12.75">
      <c r="A1" s="3" t="s">
        <v>129</v>
      </c>
    </row>
    <row r="2" ht="13.5" thickBot="1"/>
    <row r="3" spans="1:3" ht="12.75">
      <c r="A3" s="4" t="s">
        <v>102</v>
      </c>
      <c r="B3" s="5" t="s">
        <v>103</v>
      </c>
      <c r="C3" s="6" t="s">
        <v>104</v>
      </c>
    </row>
    <row r="4" spans="1:3" ht="12.75">
      <c r="A4" s="7" t="s">
        <v>100</v>
      </c>
      <c r="B4" s="19"/>
      <c r="C4" s="8"/>
    </row>
    <row r="5" spans="1:3" ht="12.75">
      <c r="A5" s="9" t="s">
        <v>252</v>
      </c>
      <c r="B5" s="19" t="s">
        <v>87</v>
      </c>
      <c r="C5" s="8" t="s">
        <v>99</v>
      </c>
    </row>
    <row r="6" spans="1:3" ht="12.75">
      <c r="A6" s="9" t="s">
        <v>253</v>
      </c>
      <c r="B6" s="19" t="s">
        <v>96</v>
      </c>
      <c r="C6" s="8" t="s">
        <v>99</v>
      </c>
    </row>
    <row r="7" spans="1:3" ht="12.75">
      <c r="A7" s="9" t="s">
        <v>254</v>
      </c>
      <c r="B7" s="19" t="s">
        <v>97</v>
      </c>
      <c r="C7" s="8" t="s">
        <v>99</v>
      </c>
    </row>
    <row r="8" spans="1:3" ht="12.75">
      <c r="A8" s="9" t="s">
        <v>255</v>
      </c>
      <c r="B8" s="19" t="s">
        <v>98</v>
      </c>
      <c r="C8" s="8" t="s">
        <v>99</v>
      </c>
    </row>
    <row r="9" spans="1:3" ht="12.75">
      <c r="A9" s="9"/>
      <c r="B9" s="19"/>
      <c r="C9" s="8"/>
    </row>
    <row r="10" spans="1:3" ht="12.75">
      <c r="A10" s="10" t="s">
        <v>119</v>
      </c>
      <c r="B10" s="20" t="s">
        <v>120</v>
      </c>
      <c r="C10" s="11" t="s">
        <v>99</v>
      </c>
    </row>
    <row r="11" spans="1:3" ht="12.75">
      <c r="A11" s="12"/>
      <c r="B11" s="21"/>
      <c r="C11" s="13"/>
    </row>
    <row r="12" spans="1:3" ht="12.75">
      <c r="A12" s="10" t="s">
        <v>261</v>
      </c>
      <c r="B12" s="20" t="s">
        <v>121</v>
      </c>
      <c r="C12" s="11" t="s">
        <v>99</v>
      </c>
    </row>
    <row r="13" spans="1:3" ht="12.75">
      <c r="A13" s="12"/>
      <c r="B13" s="21"/>
      <c r="C13" s="13"/>
    </row>
    <row r="14" spans="1:3" ht="26.25">
      <c r="A14" s="35" t="s">
        <v>131</v>
      </c>
      <c r="B14" s="20" t="s">
        <v>105</v>
      </c>
      <c r="C14" s="11" t="s">
        <v>101</v>
      </c>
    </row>
    <row r="15" spans="1:5" ht="13.5" thickBot="1">
      <c r="A15" s="14"/>
      <c r="B15" s="22"/>
      <c r="C15" s="15"/>
      <c r="E15" s="23"/>
    </row>
    <row r="16" spans="2:3" s="2" customFormat="1" ht="12.75">
      <c r="B16" s="18"/>
      <c r="C16" s="16"/>
    </row>
  </sheetData>
  <sheetProtection/>
  <printOptions horizontalCentered="1" verticalCentered="1"/>
  <pageMargins left="0.1968503937007874" right="0.1968503937007874" top="0.7480314960629921" bottom="0.7480314960629921" header="0.31496062992125984" footer="0.31496062992125984"/>
  <pageSetup horizontalDpi="600" verticalDpi="600" orientation="portrait" paperSize="9" r:id="rId1"/>
  <headerFooter>
    <oddFooter>&amp;R&amp;"Arial,Normal"&amp;8&amp;F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MN3</cp:lastModifiedBy>
  <cp:lastPrinted>2016-08-31T17:20:23Z</cp:lastPrinted>
  <dcterms:created xsi:type="dcterms:W3CDTF">2014-12-30T11:35:36Z</dcterms:created>
  <dcterms:modified xsi:type="dcterms:W3CDTF">2022-02-16T17:28:39Z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