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548" tabRatio="667" firstSheet="2" activeTab="5"/>
  </bookViews>
  <sheets>
    <sheet name="Conso" sheetId="1" state="hidden" r:id="rId1"/>
    <sheet name="Conversions" sheetId="2" state="hidden" r:id="rId2"/>
    <sheet name="LISEZ-MOI" sheetId="3" r:id="rId3"/>
    <sheet name="onglet_contrôle" sheetId="4" r:id="rId4"/>
    <sheet name="Liste" sheetId="5" state="hidden" r:id="rId5"/>
    <sheet name="Contrôle_DirIPS" sheetId="6" r:id="rId6"/>
    <sheet name="Page de garde" sheetId="7" r:id="rId7"/>
    <sheet name="Id_CR_SF" sheetId="8" r:id="rId8"/>
    <sheet name="Sommaire" sheetId="9" state="hidden" r:id="rId9"/>
    <sheet name="CRP NON SOUMIS EQUIL" sheetId="10" state="hidden" r:id="rId10"/>
    <sheet name="CRA_SF" sheetId="11" state="hidden" r:id="rId11"/>
    <sheet name="Synthèse CR" sheetId="12" state="hidden" r:id="rId12"/>
    <sheet name="ERRD synthétique" sheetId="13" state="hidden" r:id="rId13"/>
    <sheet name="Tableau_Rcc" sheetId="14" state="hidden" r:id="rId14"/>
    <sheet name="Affectation_Resultats" sheetId="15" state="hidden" r:id="rId15"/>
    <sheet name="Suivi_Affectation_Résultats_I" sheetId="16" state="hidden" r:id="rId16"/>
    <sheet name="Suivi_Affectation_Résultats_II" sheetId="17" state="hidden" r:id="rId17"/>
  </sheets>
  <definedNames>
    <definedName name="__ERNHIDEN___DATEAUTO___ANN0\FINESS_ET">'Page de garde'!$G$28</definedName>
    <definedName name="__ERNHIDEN___DATECPOM___ANN0\_________">'Page de garde'!$D$22</definedName>
    <definedName name="__ERNHIDEN___DATEGENE___ANN0\_________">'Page de garde'!$A$4</definedName>
    <definedName name="_AMO_UniqueIdentifier" hidden="1">"'42d55a61-f2b5-4eb6-bbd8-ac344b5dbabe'"</definedName>
    <definedName name="_xlfn.IFERROR" hidden="1">#NAME?</definedName>
    <definedName name="AIDE_REPERE1">'LISEZ-MOI'!$C$88</definedName>
    <definedName name="AIDE_REPERE10">'LISEZ-MOI'!$C$123</definedName>
    <definedName name="AIDE_REPERE11">'LISEZ-MOI'!$C$126</definedName>
    <definedName name="AIDE_REPERE12">'LISEZ-MOI'!$C$129</definedName>
    <definedName name="AIDE_REPERE13">'LISEZ-MOI'!$C$132</definedName>
    <definedName name="AIDE_REPERE14">'LISEZ-MOI'!$C$135</definedName>
    <definedName name="AIDE_REPERE15">'LISEZ-MOI'!$C$138</definedName>
    <definedName name="AIDE_REPERE16">'LISEZ-MOI'!$C$141</definedName>
    <definedName name="AIDE_REPERE17">'LISEZ-MOI'!$C$144</definedName>
    <definedName name="AIDE_REPERE18">'LISEZ-MOI'!$C$147</definedName>
    <definedName name="AIDE_REPERE19">'LISEZ-MOI'!$C$150</definedName>
    <definedName name="AIDE_REPERE2">'LISEZ-MOI'!$C$92</definedName>
    <definedName name="AIDE_REPERE20">'LISEZ-MOI'!$C$153</definedName>
    <definedName name="AIDE_REPERE3">'LISEZ-MOI'!$C$95</definedName>
    <definedName name="AIDE_REPERE4">'LISEZ-MOI'!$C$98</definedName>
    <definedName name="AIDE_REPERE5">'LISEZ-MOI'!$C$103</definedName>
    <definedName name="AIDE_REPERE6">'LISEZ-MOI'!$C$108</definedName>
    <definedName name="AIDE_REPERE7">'LISEZ-MOI'!$C$111</definedName>
    <definedName name="AIDE_REPERE8">'LISEZ-MOI'!$C$115</definedName>
    <definedName name="AIDE_REPERE9">'LISEZ-MOI'!$C$118</definedName>
    <definedName name="Cartouche_Finess_ET">'Synthèse CR'!$22:$23</definedName>
    <definedName name="Cartouche_ID_CR_SF">'Synthèse CR'!$24:$26</definedName>
    <definedName name="categorie">'Liste'!$B$2:$B$4</definedName>
    <definedName name="categorie_Id_CR_SF">'Liste'!$E$2:$E$4</definedName>
    <definedName name="Convention_collective">'Liste'!$C$2:$C$16</definedName>
    <definedName name="CRERNHCPTE___A106857_RRDANN0\FINESS_ET">'Affectation_Resultats'!$F$26</definedName>
    <definedName name="CRERNHCPTE___A106857_RRDANN0\Id_CR_SF_">'Affectation_Resultats'!$H$26</definedName>
    <definedName name="CRERNHCPTE___DEFIC___RRDANN0\FINESS_ET">'Affectation_Resultats'!$F$7</definedName>
    <definedName name="CRERNHCPTE___DEFIC___RRDANN0\Id_CR_SF_">'Affectation_Resultats'!$H$7</definedName>
    <definedName name="CRERNHCPTE___EXCED___RRDANN0\FINESS_ET">'Affectation_Resultats'!$F$6</definedName>
    <definedName name="CRERNHCPTE___EXCED___RRDANN0\Id_CR_SF_">'Affectation_Resultats'!$H$6</definedName>
    <definedName name="CRERNHCPTE___P106852_RRDANN0\FINESS_ET">'Affectation_Resultats'!$F$23</definedName>
    <definedName name="CRERNHCPTE___P106852_RRDANN0\Id_CR_SF_">'Affectation_Resultats'!$H$23</definedName>
    <definedName name="CRERNHCPTE___P106855_RRDANN0\FINESS_ET">'Affectation_Resultats'!$F$24</definedName>
    <definedName name="CRERNHCPTE___P106855_RRDANN0\Id_CR_SF_">'Affectation_Resultats'!$H$24</definedName>
    <definedName name="CRERNHCPTE___P106856_RRDANN0\FINESS_ET">'Affectation_Resultats'!$F$25</definedName>
    <definedName name="CRERNHCPTE___P106856_RRDANN0\Id_CR_SF_">'Affectation_Resultats'!$H$25</definedName>
    <definedName name="CRERNHCPTE___P1150___RRDANN0\FINESS_ET">'Affectation_Resultats'!$F$16</definedName>
    <definedName name="CRERNHCPTE___P1150___RRDANN0\Id_CR_SF_">'Affectation_Resultats'!$H$16</definedName>
    <definedName name="CRERNHCPTE___P11590__RRDANN0\FINESS_ET">'Affectation_Resultats'!$F$17</definedName>
    <definedName name="CRERNHCPTE___P11590__RRDANN0\Id_CR_SF_">'Affectation_Resultats'!$H$17</definedName>
    <definedName name="CRERNHCPTE___P115921_RRDANN0\FINESS_ET">'Affectation_Resultats'!$F$19</definedName>
    <definedName name="CRERNHCPTE___P115921_RRDANN0\Id_CR_SF_">'Affectation_Resultats'!$H$19</definedName>
    <definedName name="CRERNHCPTE___P115922_RRDANN0\FINESS_ET">'Affectation_Resultats'!$F$20</definedName>
    <definedName name="CRERNHCPTE___P115922_RRDANN0\Id_CR_SF_">'Affectation_Resultats'!$H$20</definedName>
    <definedName name="CRERNHCPTE___P115923_RRDANN0\FINESS_ET">'Affectation_Resultats'!$F$21</definedName>
    <definedName name="CRERNHCPTE___P115923_RRDANN0\Id_CR_SF_">'Affectation_Resultats'!$H$21</definedName>
    <definedName name="CRERNHCPTE___P115928_RRDANN0\FINESS_ET">'Affectation_Resultats'!$F$22</definedName>
    <definedName name="CRERNHCPTE___P115928_RRDANN0\Id_CR_SF_">'Affectation_Resultats'!$H$22</definedName>
    <definedName name="CRERNHCPTE___P1195___RRDANN0\FINESS_ET">'Affectation_Resultats'!$F$18</definedName>
    <definedName name="CRERNHCPTE___P1195___RRDANN0\Id_CR_SF_">'Affectation_Resultats'!$H$18</definedName>
    <definedName name="CRERNHCPTE___R106857_RRDANN0\FINESS_ET">'Affectation_Resultats'!$F$27</definedName>
    <definedName name="CRERNHCPTE___R106857_RRDANN0\Id_CR_SF_">'Affectation_Resultats'!$H$27</definedName>
    <definedName name="CRERNHCPTE___RESADMINRRDANN0\FINESS_ET">'Affectation_Resultats'!$F$13</definedName>
    <definedName name="CRERNHCPTE___RESADMINRRDANN0\Id_CR_SF_">'Affectation_Resultats'!$H$13</definedName>
    <definedName name="CRERNHCPTE___TREXCEDIRRDANN0\FINESS_ET">'Affectation_Resultats'!$F$11</definedName>
    <definedName name="CRERNHCPTE___TREXCEDIRRDANN0\Id_CR_SF_">'Affectation_Resultats'!$H$11</definedName>
    <definedName name="CRERNHCPTE___TREXCEDORRDANN0\FINESS_ET">'Affectation_Resultats'!$F$10</definedName>
    <definedName name="CRERNHCPTE___TREXCEDORRDANN0\Id_CR_SF_">'Affectation_Resultats'!$H$10</definedName>
    <definedName name="CRERNHCPTET__60______PRDANN0\FINESS_ET">'CRP NON SOUMIS EQUIL'!$E$13</definedName>
    <definedName name="CRERNHCPTET__60______PRDANN0\Id_CR_SF_">'CRA_SF'!$E$13</definedName>
    <definedName name="CRERNHCPTET__60______RRDANM1\FINESS_ET">'CRP NON SOUMIS EQUIL'!$D$13</definedName>
    <definedName name="CRERNHCPTET__60______RRDANM1\Id_CR_SF_">'CRA_SF'!$D$13</definedName>
    <definedName name="CRERNHCPTET__60______RRDANN0\FINESS_ET">'CRP NON SOUMIS EQUIL'!$H$13</definedName>
    <definedName name="CRERNHCPTET__60______RRDANN0\Id_CR_SF_">'CRA_SF'!$H$13</definedName>
    <definedName name="CRERNHCPTET__60______VDMANN0\FINESS_ET">'CRP NON SOUMIS EQUIL'!$F$13</definedName>
    <definedName name="CRERNHCPTET__60______VDMANN0\Id_CR_SF_">'CRA_SF'!$F$13</definedName>
    <definedName name="CRERNHCPTET__603_____PRDANN0\FINESS_ET">'CRP NON SOUMIS EQUIL'!$E$133</definedName>
    <definedName name="CRERNHCPTET__603_____PRDANN0\Id_CR_SF_">'CRA_SF'!$E$133</definedName>
    <definedName name="CRERNHCPTET__603_____RRDANM1\FINESS_ET">'CRP NON SOUMIS EQUIL'!$D$133</definedName>
    <definedName name="CRERNHCPTET__603_____RRDANM1\Id_CR_SF_">'CRA_SF'!$D$133</definedName>
    <definedName name="CRERNHCPTET__603_____RRDANN0\FINESS_ET">'CRP NON SOUMIS EQUIL'!$H$133</definedName>
    <definedName name="CRERNHCPTET__603_____RRDANN0\Id_CR_SF_">'CRA_SF'!$H$133</definedName>
    <definedName name="CRERNHCPTET__603_____VDMANN0\FINESS_ET">'CRP NON SOUMIS EQUIL'!$F$133</definedName>
    <definedName name="CRERNHCPTET__603_____VDMANN0\Id_CR_SF_">'CRA_SF'!$F$133</definedName>
    <definedName name="CRERNHCPTET__609_____PRDANN0\FINESS_ET">'CRP NON SOUMIS EQUIL'!$E$134</definedName>
    <definedName name="CRERNHCPTET__609_____PRDANN0\Id_CR_SF_">'CRA_SF'!$E$134</definedName>
    <definedName name="CRERNHCPTET__609_____RRDANM1\FINESS_ET">'CRP NON SOUMIS EQUIL'!$D$134</definedName>
    <definedName name="CRERNHCPTET__609_____RRDANM1\Id_CR_SF_">'CRA_SF'!$D$134</definedName>
    <definedName name="CRERNHCPTET__609_____RRDANN0\FINESS_ET">'CRP NON SOUMIS EQUIL'!$H$134</definedName>
    <definedName name="CRERNHCPTET__609_____RRDANN0\Id_CR_SF_">'CRA_SF'!$H$134</definedName>
    <definedName name="CRERNHCPTET__609_____VDMANN0\FINESS_ET">'CRP NON SOUMIS EQUIL'!$F$134</definedName>
    <definedName name="CRERNHCPTET__609_____VDMANN0\Id_CR_SF_">'CRA_SF'!$F$134</definedName>
    <definedName name="CRERNHCPTET__6111____PRDANN0\FINESS_ET">'CRP NON SOUMIS EQUIL'!$E$18</definedName>
    <definedName name="CRERNHCPTET__6111____PRDANN0\Id_CR_SF_">'CRA_SF'!$E$18</definedName>
    <definedName name="CRERNHCPTET__6111____RRDANM1\FINESS_ET">'CRP NON SOUMIS EQUIL'!$D$18</definedName>
    <definedName name="CRERNHCPTET__6111____RRDANM1\Id_CR_SF_">'CRA_SF'!$D$18</definedName>
    <definedName name="CRERNHCPTET__6111____RRDANN0\FINESS_ET">'CRP NON SOUMIS EQUIL'!$H$18</definedName>
    <definedName name="CRERNHCPTET__6111____RRDANN0\Id_CR_SF_">'CRA_SF'!$H$18</definedName>
    <definedName name="CRERNHCPTET__6111____VDMANN0\FINESS_ET">'CRP NON SOUMIS EQUIL'!$F$18</definedName>
    <definedName name="CRERNHCPTET__6111____VDMANN0\Id_CR_SF_">'CRA_SF'!$F$18</definedName>
    <definedName name="CRERNHCPTET__6112____PRDANN0\FINESS_ET">'CRP NON SOUMIS EQUIL'!$E$19</definedName>
    <definedName name="CRERNHCPTET__6112____PRDANN0\Id_CR_SF_">'CRA_SF'!$E$19</definedName>
    <definedName name="CRERNHCPTET__6112____RRDANM1\FINESS_ET">'CRP NON SOUMIS EQUIL'!$D$19</definedName>
    <definedName name="CRERNHCPTET__6112____RRDANM1\Id_CR_SF_">'CRA_SF'!$D$19</definedName>
    <definedName name="CRERNHCPTET__6112____RRDANN0\FINESS_ET">'CRP NON SOUMIS EQUIL'!$H$19</definedName>
    <definedName name="CRERNHCPTET__6112____RRDANN0\Id_CR_SF_">'CRA_SF'!$H$19</definedName>
    <definedName name="CRERNHCPTET__6112____VDMANN0\FINESS_ET">'CRP NON SOUMIS EQUIL'!$F$19</definedName>
    <definedName name="CRERNHCPTET__6112____VDMANN0\Id_CR_SF_">'CRA_SF'!$F$19</definedName>
    <definedName name="CRERNHCPTET__6118____PRDANN0\FINESS_ET">'CRP NON SOUMIS EQUIL'!$E$20</definedName>
    <definedName name="CRERNHCPTET__6118____PRDANN0\Id_CR_SF_">'CRA_SF'!$E$20</definedName>
    <definedName name="CRERNHCPTET__6118____RRDANM1\FINESS_ET">'CRP NON SOUMIS EQUIL'!$D$20</definedName>
    <definedName name="CRERNHCPTET__6118____RRDANM1\Id_CR_SF_">'CRA_SF'!$D$20</definedName>
    <definedName name="CRERNHCPTET__6118____RRDANN0\FINESS_ET">'CRP NON SOUMIS EQUIL'!$H$20</definedName>
    <definedName name="CRERNHCPTET__6118____RRDANN0\Id_CR_SF_">'CRA_SF'!$H$20</definedName>
    <definedName name="CRERNHCPTET__6118____VDMANN0\FINESS_ET">'CRP NON SOUMIS EQUIL'!$F$20</definedName>
    <definedName name="CRERNHCPTET__6118____VDMANN0\Id_CR_SF_">'CRA_SF'!$F$20</definedName>
    <definedName name="CRERNHCPTET__612_____PRDANN0\FINESS_ET">'CRP NON SOUMIS EQUIL'!$E$57</definedName>
    <definedName name="CRERNHCPTET__612_____PRDANN0\Id_CR_SF_">'CRA_SF'!$E$57</definedName>
    <definedName name="CRERNHCPTET__612_____RRDANM1\FINESS_ET">'CRP NON SOUMIS EQUIL'!$D$57</definedName>
    <definedName name="CRERNHCPTET__612_____RRDANM1\Id_CR_SF_">'CRA_SF'!$D$57</definedName>
    <definedName name="CRERNHCPTET__612_____RRDANN0\FINESS_ET">'CRP NON SOUMIS EQUIL'!$H$57</definedName>
    <definedName name="CRERNHCPTET__612_____RRDANN0\Id_CR_SF_">'CRA_SF'!$H$57</definedName>
    <definedName name="CRERNHCPTET__612_____VDMANN0\FINESS_ET">'CRP NON SOUMIS EQUIL'!$F$57</definedName>
    <definedName name="CRERNHCPTET__612_____VDMANN0\Id_CR_SF_">'CRA_SF'!$F$57</definedName>
    <definedName name="CRERNHCPTET__613_____PRDANN0\FINESS_ET">'CRP NON SOUMIS EQUIL'!$E$58</definedName>
    <definedName name="CRERNHCPTET__613_____PRDANN0\Id_CR_SF_">'CRA_SF'!$E$58</definedName>
    <definedName name="CRERNHCPTET__613_____RRDANM1\FINESS_ET">'CRP NON SOUMIS EQUIL'!$D$58</definedName>
    <definedName name="CRERNHCPTET__613_____RRDANM1\Id_CR_SF_">'CRA_SF'!$D$58</definedName>
    <definedName name="CRERNHCPTET__613_____RRDANN0\FINESS_ET">'CRP NON SOUMIS EQUIL'!$H$58</definedName>
    <definedName name="CRERNHCPTET__613_____RRDANN0\Id_CR_SF_">'CRA_SF'!$H$58</definedName>
    <definedName name="CRERNHCPTET__613_____VDMANN0\FINESS_ET">'CRP NON SOUMIS EQUIL'!$F$58</definedName>
    <definedName name="CRERNHCPTET__613_____VDMANN0\Id_CR_SF_">'CRA_SF'!$F$58</definedName>
    <definedName name="CRERNHCPTET__614_____PRDANN0\FINESS_ET">'CRP NON SOUMIS EQUIL'!$E$59</definedName>
    <definedName name="CRERNHCPTET__614_____PRDANN0\Id_CR_SF_">'CRA_SF'!$E$59</definedName>
    <definedName name="CRERNHCPTET__614_____RRDANM1\FINESS_ET">'CRP NON SOUMIS EQUIL'!$D$59</definedName>
    <definedName name="CRERNHCPTET__614_____RRDANM1\Id_CR_SF_">'CRA_SF'!$D$59</definedName>
    <definedName name="CRERNHCPTET__614_____RRDANN0\FINESS_ET">'CRP NON SOUMIS EQUIL'!$H$59</definedName>
    <definedName name="CRERNHCPTET__614_____RRDANN0\Id_CR_SF_">'CRA_SF'!$H$59</definedName>
    <definedName name="CRERNHCPTET__614_____VDMANN0\FINESS_ET">'CRP NON SOUMIS EQUIL'!$F$59</definedName>
    <definedName name="CRERNHCPTET__614_____VDMANN0\Id_CR_SF_">'CRA_SF'!$F$59</definedName>
    <definedName name="CRERNHCPTET__615_____PRDANN0\FINESS_ET">'CRP NON SOUMIS EQUIL'!$E$60</definedName>
    <definedName name="CRERNHCPTET__615_____PRDANN0\Id_CR_SF_">'CRA_SF'!$E$60</definedName>
    <definedName name="CRERNHCPTET__615_____RRDANM1\FINESS_ET">'CRP NON SOUMIS EQUIL'!$D$60</definedName>
    <definedName name="CRERNHCPTET__615_____RRDANM1\Id_CR_SF_">'CRA_SF'!$D$60</definedName>
    <definedName name="CRERNHCPTET__615_____RRDANN0\FINESS_ET">'CRP NON SOUMIS EQUIL'!$H$60</definedName>
    <definedName name="CRERNHCPTET__615_____RRDANN0\Id_CR_SF_">'CRA_SF'!$H$60</definedName>
    <definedName name="CRERNHCPTET__615_____VDMANN0\FINESS_ET">'CRP NON SOUMIS EQUIL'!$F$60</definedName>
    <definedName name="CRERNHCPTET__615_____VDMANN0\Id_CR_SF_">'CRA_SF'!$F$60</definedName>
    <definedName name="CRERNHCPTET__616_____PRDANN0\FINESS_ET">'CRP NON SOUMIS EQUIL'!$E$61</definedName>
    <definedName name="CRERNHCPTET__616_____PRDANN0\Id_CR_SF_">'CRA_SF'!$E$61</definedName>
    <definedName name="CRERNHCPTET__616_____RRDANM1\FINESS_ET">'CRP NON SOUMIS EQUIL'!$D$61</definedName>
    <definedName name="CRERNHCPTET__616_____RRDANM1\Id_CR_SF_">'CRA_SF'!$D$61</definedName>
    <definedName name="CRERNHCPTET__616_____RRDANN0\FINESS_ET">'CRP NON SOUMIS EQUIL'!$H$61</definedName>
    <definedName name="CRERNHCPTET__616_____RRDANN0\Id_CR_SF_">'CRA_SF'!$H$61</definedName>
    <definedName name="CRERNHCPTET__616_____VDMANN0\FINESS_ET">'CRP NON SOUMIS EQUIL'!$F$61</definedName>
    <definedName name="CRERNHCPTET__616_____VDMANN0\Id_CR_SF_">'CRA_SF'!$F$61</definedName>
    <definedName name="CRERNHCPTET__617_____PRDANN0\FINESS_ET">'CRP NON SOUMIS EQUIL'!$E$62</definedName>
    <definedName name="CRERNHCPTET__617_____PRDANN0\Id_CR_SF_">'CRA_SF'!$E$62</definedName>
    <definedName name="CRERNHCPTET__617_____RRDANM1\FINESS_ET">'CRP NON SOUMIS EQUIL'!$D$62</definedName>
    <definedName name="CRERNHCPTET__617_____RRDANM1\Id_CR_SF_">'CRA_SF'!$D$62</definedName>
    <definedName name="CRERNHCPTET__617_____RRDANN0\FINESS_ET">'CRP NON SOUMIS EQUIL'!$H$62</definedName>
    <definedName name="CRERNHCPTET__617_____RRDANN0\Id_CR_SF_">'CRA_SF'!$H$62</definedName>
    <definedName name="CRERNHCPTET__617_____VDMANN0\FINESS_ET">'CRP NON SOUMIS EQUIL'!$F$62</definedName>
    <definedName name="CRERNHCPTET__617_____VDMANN0\Id_CR_SF_">'CRA_SF'!$F$62</definedName>
    <definedName name="CRERNHCPTET__618_____PRDANN0\FINESS_ET">'CRP NON SOUMIS EQUIL'!$E$63</definedName>
    <definedName name="CRERNHCPTET__618_____PRDANN0\Id_CR_SF_">'CRA_SF'!$E$63</definedName>
    <definedName name="CRERNHCPTET__618_____RRDANM1\FINESS_ET">'CRP NON SOUMIS EQUIL'!$D$63</definedName>
    <definedName name="CRERNHCPTET__618_____RRDANM1\Id_CR_SF_">'CRA_SF'!$D$63</definedName>
    <definedName name="CRERNHCPTET__618_____RRDANN0\FINESS_ET">'CRP NON SOUMIS EQUIL'!$H$63</definedName>
    <definedName name="CRERNHCPTET__618_____RRDANN0\Id_CR_SF_">'CRA_SF'!$H$63</definedName>
    <definedName name="CRERNHCPTET__618_____VDMANN0\FINESS_ET">'CRP NON SOUMIS EQUIL'!$F$63</definedName>
    <definedName name="CRERNHCPTET__618_____VDMANN0\Id_CR_SF_">'CRA_SF'!$F$63</definedName>
    <definedName name="CRERNHCPTET__619_____PRDANN0\FINESS_ET">'CRP NON SOUMIS EQUIL'!$E$135</definedName>
    <definedName name="CRERNHCPTET__619_____PRDANN0\Id_CR_SF_">'CRA_SF'!$E$135</definedName>
    <definedName name="CRERNHCPTET__619_____RRDANM1\FINESS_ET">'CRP NON SOUMIS EQUIL'!$D$135</definedName>
    <definedName name="CRERNHCPTET__619_____RRDANM1\Id_CR_SF_">'CRA_SF'!$D$135</definedName>
    <definedName name="CRERNHCPTET__619_____RRDANN0\FINESS_ET">'CRP NON SOUMIS EQUIL'!$H$135</definedName>
    <definedName name="CRERNHCPTET__619_____RRDANN0\Id_CR_SF_">'CRA_SF'!$H$135</definedName>
    <definedName name="CRERNHCPTET__619_____VDMANN0\FINESS_ET">'CRP NON SOUMIS EQUIL'!$F$135</definedName>
    <definedName name="CRERNHCPTET__619_____VDMANN0\Id_CR_SF_">'CRA_SF'!$F$135</definedName>
    <definedName name="CRERNHCPTET__621_____PRDANN0\FINESS_ET">'CRP NON SOUMIS EQUIL'!$E$38</definedName>
    <definedName name="CRERNHCPTET__621_____PRDANN0\Id_CR_SF_">'CRA_SF'!$E$38</definedName>
    <definedName name="CRERNHCPTET__621_____RRDANM1\FINESS_ET">'CRP NON SOUMIS EQUIL'!$D$38</definedName>
    <definedName name="CRERNHCPTET__621_____RRDANM1\Id_CR_SF_">'CRA_SF'!$D$38</definedName>
    <definedName name="CRERNHCPTET__621_____RRDANN0\FINESS_ET">'CRP NON SOUMIS EQUIL'!$H$38</definedName>
    <definedName name="CRERNHCPTET__621_____RRDANN0\Id_CR_SF_">'CRA_SF'!$H$38</definedName>
    <definedName name="CRERNHCPTET__621_____VDMANN0\FINESS_ET">'CRP NON SOUMIS EQUIL'!$F$38</definedName>
    <definedName name="CRERNHCPTET__621_____VDMANN0\Id_CR_SF_">'CRA_SF'!$F$38</definedName>
    <definedName name="CRERNHCPTET__622_____PRDANN0\FINESS_ET">'CRP NON SOUMIS EQUIL'!$E$39</definedName>
    <definedName name="CRERNHCPTET__622_____PRDANN0\Id_CR_SF_">'CRA_SF'!$E$39</definedName>
    <definedName name="CRERNHCPTET__622_____RRDANM1\FINESS_ET">'CRP NON SOUMIS EQUIL'!$D$39</definedName>
    <definedName name="CRERNHCPTET__622_____RRDANM1\Id_CR_SF_">'CRA_SF'!$D$39</definedName>
    <definedName name="CRERNHCPTET__622_____RRDANN0\FINESS_ET">'CRP NON SOUMIS EQUIL'!$H$39</definedName>
    <definedName name="CRERNHCPTET__622_____RRDANN0\Id_CR_SF_">'CRA_SF'!$H$39</definedName>
    <definedName name="CRERNHCPTET__622_____VDMANN0\FINESS_ET">'CRP NON SOUMIS EQUIL'!$F$39</definedName>
    <definedName name="CRERNHCPTET__622_____VDMANN0\Id_CR_SF_">'CRA_SF'!$F$39</definedName>
    <definedName name="CRERNHCPTET__623_____PRDANN0\FINESS_ET">'CRP NON SOUMIS EQUIL'!$E$64</definedName>
    <definedName name="CRERNHCPTET__623_____PRDANN0\Id_CR_SF_">'CRA_SF'!$E$64</definedName>
    <definedName name="CRERNHCPTET__623_____RRDANM1\FINESS_ET">'CRP NON SOUMIS EQUIL'!$D$64</definedName>
    <definedName name="CRERNHCPTET__623_____RRDANM1\Id_CR_SF_">'CRA_SF'!$D$64</definedName>
    <definedName name="CRERNHCPTET__623_____RRDANN0\FINESS_ET">'CRP NON SOUMIS EQUIL'!$H$64</definedName>
    <definedName name="CRERNHCPTET__623_____RRDANN0\Id_CR_SF_">'CRA_SF'!$H$64</definedName>
    <definedName name="CRERNHCPTET__623_____VDMANN0\FINESS_ET">'CRP NON SOUMIS EQUIL'!$F$64</definedName>
    <definedName name="CRERNHCPTET__623_____VDMANN0\Id_CR_SF_">'CRA_SF'!$F$64</definedName>
    <definedName name="CRERNHCPTET__624_____PRDANN0\FINESS_ET">'CRP NON SOUMIS EQUIL'!$E$23</definedName>
    <definedName name="CRERNHCPTET__624_____PRDANN0\Id_CR_SF_">'CRA_SF'!$E$23</definedName>
    <definedName name="CRERNHCPTET__624_____RRDANM1\FINESS_ET">'CRP NON SOUMIS EQUIL'!$D$23</definedName>
    <definedName name="CRERNHCPTET__624_____RRDANM1\Id_CR_SF_">'CRA_SF'!$D$23</definedName>
    <definedName name="CRERNHCPTET__624_____RRDANN0\FINESS_ET">'CRP NON SOUMIS EQUIL'!$H$23</definedName>
    <definedName name="CRERNHCPTET__624_____RRDANN0\Id_CR_SF_">'CRA_SF'!$H$23</definedName>
    <definedName name="CRERNHCPTET__624_____VDMANN0\FINESS_ET">'CRP NON SOUMIS EQUIL'!$F$23</definedName>
    <definedName name="CRERNHCPTET__624_____VDMANN0\Id_CR_SF_">'CRA_SF'!$F$23</definedName>
    <definedName name="CRERNHCPTET__625_____PRDANN0\FINESS_ET">'CRP NON SOUMIS EQUIL'!$E$24</definedName>
    <definedName name="CRERNHCPTET__625_____PRDANN0\Id_CR_SF_">'CRA_SF'!$E$24</definedName>
    <definedName name="CRERNHCPTET__625_____RRDANM1\FINESS_ET">'CRP NON SOUMIS EQUIL'!$D$24</definedName>
    <definedName name="CRERNHCPTET__625_____RRDANM1\Id_CR_SF_">'CRA_SF'!$D$24</definedName>
    <definedName name="CRERNHCPTET__625_____RRDANN0\FINESS_ET">'CRP NON SOUMIS EQUIL'!$H$24</definedName>
    <definedName name="CRERNHCPTET__625_____RRDANN0\Id_CR_SF_">'CRA_SF'!$H$24</definedName>
    <definedName name="CRERNHCPTET__625_____VDMANN0\FINESS_ET">'CRP NON SOUMIS EQUIL'!$F$24</definedName>
    <definedName name="CRERNHCPTET__625_____VDMANN0\Id_CR_SF_">'CRA_SF'!$F$24</definedName>
    <definedName name="CRERNHCPTET__626_____PRDANN0\FINESS_ET">'CRP NON SOUMIS EQUIL'!$E$25</definedName>
    <definedName name="CRERNHCPTET__626_____PRDANN0\Id_CR_SF_">'CRA_SF'!$E$25</definedName>
    <definedName name="CRERNHCPTET__626_____RRDANM1\FINESS_ET">'CRP NON SOUMIS EQUIL'!$D$25</definedName>
    <definedName name="CRERNHCPTET__626_____RRDANM1\Id_CR_SF_">'CRA_SF'!$D$25</definedName>
    <definedName name="CRERNHCPTET__626_____RRDANN0\FINESS_ET">'CRP NON SOUMIS EQUIL'!$H$25</definedName>
    <definedName name="CRERNHCPTET__626_____RRDANN0\Id_CR_SF_">'CRA_SF'!$H$25</definedName>
    <definedName name="CRERNHCPTET__626_____VDMANN0\FINESS_ET">'CRP NON SOUMIS EQUIL'!$F$25</definedName>
    <definedName name="CRERNHCPTET__626_____VDMANN0\Id_CR_SF_">'CRA_SF'!$F$25</definedName>
    <definedName name="CRERNHCPTET__627_____PRDANN0\FINESS_ET">'CRP NON SOUMIS EQUIL'!$E$65</definedName>
    <definedName name="CRERNHCPTET__627_____PRDANN0\Id_CR_SF_">'CRA_SF'!$E$65</definedName>
    <definedName name="CRERNHCPTET__627_____RRDANM1\FINESS_ET">'CRP NON SOUMIS EQUIL'!$D$65</definedName>
    <definedName name="CRERNHCPTET__627_____RRDANM1\Id_CR_SF_">'CRA_SF'!$D$65</definedName>
    <definedName name="CRERNHCPTET__627_____RRDANN0\FINESS_ET">'CRP NON SOUMIS EQUIL'!$H$65</definedName>
    <definedName name="CRERNHCPTET__627_____RRDANN0\Id_CR_SF_">'CRA_SF'!$H$65</definedName>
    <definedName name="CRERNHCPTET__627_____VDMANN0\FINESS_ET">'CRP NON SOUMIS EQUIL'!$F$65</definedName>
    <definedName name="CRERNHCPTET__627_____VDMANN0\Id_CR_SF_">'CRA_SF'!$F$65</definedName>
    <definedName name="CRERNHCPTET__628_____PRDANN0\FINESS_ET">'CRP NON SOUMIS EQUIL'!$E$26</definedName>
    <definedName name="CRERNHCPTET__628_____PRDANN0\Id_CR_SF_">'CRA_SF'!$E$26</definedName>
    <definedName name="CRERNHCPTET__628_____RRDANM1\FINESS_ET">'CRP NON SOUMIS EQUIL'!$D$26</definedName>
    <definedName name="CRERNHCPTET__628_____RRDANM1\Id_CR_SF_">'CRA_SF'!$D$26</definedName>
    <definedName name="CRERNHCPTET__628_____RRDANN0\FINESS_ET">'CRP NON SOUMIS EQUIL'!$H$26</definedName>
    <definedName name="CRERNHCPTET__628_____RRDANN0\Id_CR_SF_">'CRA_SF'!$H$26</definedName>
    <definedName name="CRERNHCPTET__628_____VDMANN0\FINESS_ET">'CRP NON SOUMIS EQUIL'!$F$26</definedName>
    <definedName name="CRERNHCPTET__628_____VDMANN0\Id_CR_SF_">'CRA_SF'!$F$26</definedName>
    <definedName name="CRERNHCPTET__6281____PRDANN0\FINESS_ET">'CRP NON SOUMIS EQUIL'!$E$27</definedName>
    <definedName name="CRERNHCPTET__6281____PRDANN0\Id_CR_SF_">'CRA_SF'!$E$27</definedName>
    <definedName name="CRERNHCPTET__6281____RRDANM1\FINESS_ET">'CRP NON SOUMIS EQUIL'!$D$27</definedName>
    <definedName name="CRERNHCPTET__6281____RRDANM1\Id_CR_SF_">'CRA_SF'!$D$27</definedName>
    <definedName name="CRERNHCPTET__6281____RRDANN0\FINESS_ET">'CRP NON SOUMIS EQUIL'!$H$27</definedName>
    <definedName name="CRERNHCPTET__6281____RRDANN0\Id_CR_SF_">'CRA_SF'!$H$27</definedName>
    <definedName name="CRERNHCPTET__6281____VDMANN0\FINESS_ET">'CRP NON SOUMIS EQUIL'!$F$27</definedName>
    <definedName name="CRERNHCPTET__6281____VDMANN0\Id_CR_SF_">'CRA_SF'!$F$27</definedName>
    <definedName name="CRERNHCPTET__6282____PRDANN0\FINESS_ET">'CRP NON SOUMIS EQUIL'!$E$28</definedName>
    <definedName name="CRERNHCPTET__6282____PRDANN0\Id_CR_SF_">'CRA_SF'!$E$28</definedName>
    <definedName name="CRERNHCPTET__6282____RRDANM1\FINESS_ET">'CRP NON SOUMIS EQUIL'!$D$28</definedName>
    <definedName name="CRERNHCPTET__6282____RRDANM1\Id_CR_SF_">'CRA_SF'!$D$28</definedName>
    <definedName name="CRERNHCPTET__6282____RRDANN0\FINESS_ET">'CRP NON SOUMIS EQUIL'!$H$28</definedName>
    <definedName name="CRERNHCPTET__6282____RRDANN0\Id_CR_SF_">'CRA_SF'!$H$28</definedName>
    <definedName name="CRERNHCPTET__6282____VDMANN0\FINESS_ET">'CRP NON SOUMIS EQUIL'!$F$28</definedName>
    <definedName name="CRERNHCPTET__6282____VDMANN0\Id_CR_SF_">'CRA_SF'!$F$28</definedName>
    <definedName name="CRERNHCPTET__6283____PRDANN0\FINESS_ET">'CRP NON SOUMIS EQUIL'!$E$29</definedName>
    <definedName name="CRERNHCPTET__6283____PRDANN0\Id_CR_SF_">'CRA_SF'!$E$29</definedName>
    <definedName name="CRERNHCPTET__6283____RRDANM1\FINESS_ET">'CRP NON SOUMIS EQUIL'!$D$29</definedName>
    <definedName name="CRERNHCPTET__6283____RRDANM1\Id_CR_SF_">'CRA_SF'!$D$29</definedName>
    <definedName name="CRERNHCPTET__6283____RRDANN0\FINESS_ET">'CRP NON SOUMIS EQUIL'!$H$29</definedName>
    <definedName name="CRERNHCPTET__6283____RRDANN0\Id_CR_SF_">'CRA_SF'!$H$29</definedName>
    <definedName name="CRERNHCPTET__6283____VDMANN0\FINESS_ET">'CRP NON SOUMIS EQUIL'!$F$29</definedName>
    <definedName name="CRERNHCPTET__6283____VDMANN0\Id_CR_SF_">'CRA_SF'!$F$29</definedName>
    <definedName name="CRERNHCPTET__6284____PRDANN0\FINESS_ET">'CRP NON SOUMIS EQUIL'!$E$30</definedName>
    <definedName name="CRERNHCPTET__6284____PRDANN0\Id_CR_SF_">'CRA_SF'!$E$30</definedName>
    <definedName name="CRERNHCPTET__6284____RRDANM1\FINESS_ET">'CRP NON SOUMIS EQUIL'!$D$30</definedName>
    <definedName name="CRERNHCPTET__6284____RRDANM1\Id_CR_SF_">'CRA_SF'!$D$30</definedName>
    <definedName name="CRERNHCPTET__6284____RRDANN0\FINESS_ET">'CRP NON SOUMIS EQUIL'!$H$30</definedName>
    <definedName name="CRERNHCPTET__6284____RRDANN0\Id_CR_SF_">'CRA_SF'!$H$30</definedName>
    <definedName name="CRERNHCPTET__6284____VDMANN0\FINESS_ET">'CRP NON SOUMIS EQUIL'!$F$30</definedName>
    <definedName name="CRERNHCPTET__6284____VDMANN0\Id_CR_SF_">'CRA_SF'!$F$30</definedName>
    <definedName name="CRERNHCPTET__629_____PRDANN0\FINESS_ET">'CRP NON SOUMIS EQUIL'!$E$136</definedName>
    <definedName name="CRERNHCPTET__629_____PRDANN0\Id_CR_SF_">'CRA_SF'!$E$136</definedName>
    <definedName name="CRERNHCPTET__629_____RRDANM1\FINESS_ET">'CRP NON SOUMIS EQUIL'!$D$136</definedName>
    <definedName name="CRERNHCPTET__629_____RRDANM1\Id_CR_SF_">'CRA_SF'!$D$136</definedName>
    <definedName name="CRERNHCPTET__629_____RRDANN0\FINESS_ET">'CRP NON SOUMIS EQUIL'!$H$136</definedName>
    <definedName name="CRERNHCPTET__629_____RRDANN0\Id_CR_SF_">'CRA_SF'!$H$136</definedName>
    <definedName name="CRERNHCPTET__629_____VDMANN0\FINESS_ET">'CRP NON SOUMIS EQUIL'!$F$136</definedName>
    <definedName name="CRERNHCPTET__629_____VDMANN0\Id_CR_SF_">'CRA_SF'!$F$136</definedName>
    <definedName name="CRERNHCPTET__631_____PRDANN0\FINESS_ET">'CRP NON SOUMIS EQUIL'!$E$40</definedName>
    <definedName name="CRERNHCPTET__631_____PRDANN0\Id_CR_SF_">'CRA_SF'!$E$40</definedName>
    <definedName name="CRERNHCPTET__631_____RRDANM1\FINESS_ET">'CRP NON SOUMIS EQUIL'!$D$40</definedName>
    <definedName name="CRERNHCPTET__631_____RRDANM1\Id_CR_SF_">'CRA_SF'!$D$40</definedName>
    <definedName name="CRERNHCPTET__631_____RRDANN0\FINESS_ET">'CRP NON SOUMIS EQUIL'!$H$40</definedName>
    <definedName name="CRERNHCPTET__631_____RRDANN0\Id_CR_SF_">'CRA_SF'!$H$40</definedName>
    <definedName name="CRERNHCPTET__631_____VDMANN0\FINESS_ET">'CRP NON SOUMIS EQUIL'!$F$40</definedName>
    <definedName name="CRERNHCPTET__631_____VDMANN0\Id_CR_SF_">'CRA_SF'!$F$40</definedName>
    <definedName name="CRERNHCPTET__633_____PRDANN0\FINESS_ET">'CRP NON SOUMIS EQUIL'!$E$41</definedName>
    <definedName name="CRERNHCPTET__633_____PRDANN0\Id_CR_SF_">'CRA_SF'!$E$41</definedName>
    <definedName name="CRERNHCPTET__633_____RRDANM1\FINESS_ET">'CRP NON SOUMIS EQUIL'!$D$41</definedName>
    <definedName name="CRERNHCPTET__633_____RRDANM1\Id_CR_SF_">'CRA_SF'!$D$41</definedName>
    <definedName name="CRERNHCPTET__633_____RRDANN0\FINESS_ET">'CRP NON SOUMIS EQUIL'!$H$41</definedName>
    <definedName name="CRERNHCPTET__633_____RRDANN0\Id_CR_SF_">'CRA_SF'!$H$41</definedName>
    <definedName name="CRERNHCPTET__633_____VDMANN0\FINESS_ET">'CRP NON SOUMIS EQUIL'!$F$41</definedName>
    <definedName name="CRERNHCPTET__633_____VDMANN0\Id_CR_SF_">'CRA_SF'!$F$41</definedName>
    <definedName name="CRERNHCPTET__635_____PRDANN0\FINESS_ET">'CRP NON SOUMIS EQUIL'!$E$66</definedName>
    <definedName name="CRERNHCPTET__635_____PRDANN0\Id_CR_SF_">'CRA_SF'!$E$66</definedName>
    <definedName name="CRERNHCPTET__635_____RRDANM1\FINESS_ET">'CRP NON SOUMIS EQUIL'!$D$66</definedName>
    <definedName name="CRERNHCPTET__635_____RRDANM1\Id_CR_SF_">'CRA_SF'!$D$66</definedName>
    <definedName name="CRERNHCPTET__635_____RRDANN0\FINESS_ET">'CRP NON SOUMIS EQUIL'!$H$66</definedName>
    <definedName name="CRERNHCPTET__635_____RRDANN0\Id_CR_SF_">'CRA_SF'!$H$66</definedName>
    <definedName name="CRERNHCPTET__635_____VDMANN0\FINESS_ET">'CRP NON SOUMIS EQUIL'!$F$66</definedName>
    <definedName name="CRERNHCPTET__635_____VDMANN0\Id_CR_SF_">'CRA_SF'!$F$66</definedName>
    <definedName name="CRERNHCPTET__637_____PRDANN0\FINESS_ET">'CRP NON SOUMIS EQUIL'!$E$67</definedName>
    <definedName name="CRERNHCPTET__637_____PRDANN0\Id_CR_SF_">'CRA_SF'!$E$67</definedName>
    <definedName name="CRERNHCPTET__637_____RRDANM1\FINESS_ET">'CRP NON SOUMIS EQUIL'!$D$67</definedName>
    <definedName name="CRERNHCPTET__637_____RRDANM1\Id_CR_SF_">'CRA_SF'!$D$67</definedName>
    <definedName name="CRERNHCPTET__637_____RRDANN0\FINESS_ET">'CRP NON SOUMIS EQUIL'!$H$67</definedName>
    <definedName name="CRERNHCPTET__637_____RRDANN0\Id_CR_SF_">'CRA_SF'!$H$67</definedName>
    <definedName name="CRERNHCPTET__637_____VDMANN0\FINESS_ET">'CRP NON SOUMIS EQUIL'!$F$67</definedName>
    <definedName name="CRERNHCPTET__637_____VDMANN0\Id_CR_SF_">'CRA_SF'!$F$67</definedName>
    <definedName name="CRERNHCPTET__641_____PRDANN0\FINESS_ET">'CRP NON SOUMIS EQUIL'!$E$42</definedName>
    <definedName name="CRERNHCPTET__641_____PRDANN0\Id_CR_SF_">'CRA_SF'!$E$42</definedName>
    <definedName name="CRERNHCPTET__641_____RRDANM1\FINESS_ET">'CRP NON SOUMIS EQUIL'!$D$42</definedName>
    <definedName name="CRERNHCPTET__641_____RRDANM1\Id_CR_SF_">'CRA_SF'!$D$42</definedName>
    <definedName name="CRERNHCPTET__641_____RRDANN0\FINESS_ET">'CRP NON SOUMIS EQUIL'!$H$42</definedName>
    <definedName name="CRERNHCPTET__641_____RRDANN0\Id_CR_SF_">'CRA_SF'!$H$42</definedName>
    <definedName name="CRERNHCPTET__641_____VDMANN0\FINESS_ET">'CRP NON SOUMIS EQUIL'!$F$42</definedName>
    <definedName name="CRERNHCPTET__641_____VDMANN0\Id_CR_SF_">'CRA_SF'!$F$42</definedName>
    <definedName name="CRERNHCPTET__6419____PRDANN0\FINESS_ET">'CRP NON SOUMIS EQUIL'!$E$137</definedName>
    <definedName name="CRERNHCPTET__6419____PRDANN0\Id_CR_SF_">'CRA_SF'!$E$137</definedName>
    <definedName name="CRERNHCPTET__6419____RRDANM1\FINESS_ET">'CRP NON SOUMIS EQUIL'!$D$137</definedName>
    <definedName name="CRERNHCPTET__6419____RRDANM1\Id_CR_SF_">'CRA_SF'!$D$137</definedName>
    <definedName name="CRERNHCPTET__6419____RRDANN0\FINESS_ET">'CRP NON SOUMIS EQUIL'!$H$137</definedName>
    <definedName name="CRERNHCPTET__6419____RRDANN0\Id_CR_SF_">'CRA_SF'!$H$137</definedName>
    <definedName name="CRERNHCPTET__6419____VDMANN0\FINESS_ET">'CRP NON SOUMIS EQUIL'!$F$137</definedName>
    <definedName name="CRERNHCPTET__6419____VDMANN0\Id_CR_SF_">'CRA_SF'!$F$137</definedName>
    <definedName name="CRERNHCPTET__642_____PRDANN0\FINESS_ET">'CRP NON SOUMIS EQUIL'!$E$43</definedName>
    <definedName name="CRERNHCPTET__642_____PRDANN0\Id_CR_SF_">'CRA_SF'!$E$43</definedName>
    <definedName name="CRERNHCPTET__642_____RRDANM1\FINESS_ET">'CRP NON SOUMIS EQUIL'!$D$43</definedName>
    <definedName name="CRERNHCPTET__642_____RRDANM1\Id_CR_SF_">'CRA_SF'!$D$43</definedName>
    <definedName name="CRERNHCPTET__642_____RRDANN0\FINESS_ET">'CRP NON SOUMIS EQUIL'!$H$43</definedName>
    <definedName name="CRERNHCPTET__642_____RRDANN0\Id_CR_SF_">'CRA_SF'!$H$43</definedName>
    <definedName name="CRERNHCPTET__642_____VDMANN0\FINESS_ET">'CRP NON SOUMIS EQUIL'!$F$43</definedName>
    <definedName name="CRERNHCPTET__642_____VDMANN0\Id_CR_SF_">'CRA_SF'!$F$43</definedName>
    <definedName name="CRERNHCPTET__6429____PRDANN0\FINESS_ET">'CRP NON SOUMIS EQUIL'!$E$138</definedName>
    <definedName name="CRERNHCPTET__6429____PRDANN0\Id_CR_SF_">'CRA_SF'!$E$138</definedName>
    <definedName name="CRERNHCPTET__6429____RRDANM1\FINESS_ET">'CRP NON SOUMIS EQUIL'!$D$138</definedName>
    <definedName name="CRERNHCPTET__6429____RRDANM1\Id_CR_SF_">'CRA_SF'!$D$138</definedName>
    <definedName name="CRERNHCPTET__6429____RRDANN0\FINESS_ET">'CRP NON SOUMIS EQUIL'!$H$138</definedName>
    <definedName name="CRERNHCPTET__6429____RRDANN0\Id_CR_SF_">'CRA_SF'!$H$138</definedName>
    <definedName name="CRERNHCPTET__6429____VDMANN0\FINESS_ET">'CRP NON SOUMIS EQUIL'!$F$138</definedName>
    <definedName name="CRERNHCPTET__6429____VDMANN0\Id_CR_SF_">'CRA_SF'!$F$138</definedName>
    <definedName name="CRERNHCPTET__643_____PRDANN0\FINESS_ET">'CRP NON SOUMIS EQUIL'!$E$44</definedName>
    <definedName name="CRERNHCPTET__643_____PRDANN0\Id_CR_SF_">'CRA_SF'!$E$44</definedName>
    <definedName name="CRERNHCPTET__643_____RRDANM1\FINESS_ET">'CRP NON SOUMIS EQUIL'!$D$44</definedName>
    <definedName name="CRERNHCPTET__643_____RRDANM1\Id_CR_SF_">'CRA_SF'!$D$44</definedName>
    <definedName name="CRERNHCPTET__643_____RRDANN0\FINESS_ET">'CRP NON SOUMIS EQUIL'!$H$44</definedName>
    <definedName name="CRERNHCPTET__643_____RRDANN0\Id_CR_SF_">'CRA_SF'!$H$44</definedName>
    <definedName name="CRERNHCPTET__643_____VDMANN0\FINESS_ET">'CRP NON SOUMIS EQUIL'!$F$44</definedName>
    <definedName name="CRERNHCPTET__643_____VDMANN0\Id_CR_SF_">'CRA_SF'!$F$44</definedName>
    <definedName name="CRERNHCPTET__6439____PRDANN0\FINESS_ET">'CRP NON SOUMIS EQUIL'!$E$139</definedName>
    <definedName name="CRERNHCPTET__6439____PRDANN0\Id_CR_SF_">'CRA_SF'!$E$139</definedName>
    <definedName name="CRERNHCPTET__6439____RRDANM1\FINESS_ET">'CRP NON SOUMIS EQUIL'!$D$139</definedName>
    <definedName name="CRERNHCPTET__6439____RRDANM1\Id_CR_SF_">'CRA_SF'!$D$139</definedName>
    <definedName name="CRERNHCPTET__6439____RRDANN0\FINESS_ET">'CRP NON SOUMIS EQUIL'!$H$139</definedName>
    <definedName name="CRERNHCPTET__6439____RRDANN0\Id_CR_SF_">'CRA_SF'!$H$139</definedName>
    <definedName name="CRERNHCPTET__6439____VDMANN0\FINESS_ET">'CRP NON SOUMIS EQUIL'!$F$139</definedName>
    <definedName name="CRERNHCPTET__6439____VDMANN0\Id_CR_SF_">'CRA_SF'!$F$139</definedName>
    <definedName name="CRERNHCPTET__645_____PRDANN0\FINESS_ET">'CRP NON SOUMIS EQUIL'!$E$45</definedName>
    <definedName name="CRERNHCPTET__645_____PRDANN0\Id_CR_SF_">'CRA_SF'!$E$45</definedName>
    <definedName name="CRERNHCPTET__645_____RRDANM1\FINESS_ET">'CRP NON SOUMIS EQUIL'!$D$45</definedName>
    <definedName name="CRERNHCPTET__645_____RRDANM1\Id_CR_SF_">'CRA_SF'!$D$45</definedName>
    <definedName name="CRERNHCPTET__645_____RRDANN0\FINESS_ET">'CRP NON SOUMIS EQUIL'!$H$45</definedName>
    <definedName name="CRERNHCPTET__645_____RRDANN0\Id_CR_SF_">'CRA_SF'!$H$45</definedName>
    <definedName name="CRERNHCPTET__645_____VDMANN0\FINESS_ET">'CRP NON SOUMIS EQUIL'!$F$45</definedName>
    <definedName name="CRERNHCPTET__645_____VDMANN0\Id_CR_SF_">'CRA_SF'!$F$45</definedName>
    <definedName name="CRERNHCPTET__6459_69_PRDANN0\FINESS_ET">'CRP NON SOUMIS EQUIL'!$E$140</definedName>
    <definedName name="CRERNHCPTET__6459_69_PRDANN0\Id_CR_SF_">'CRA_SF'!$E$140</definedName>
    <definedName name="CRERNHCPTET__6459_69_RRDANM1\FINESS_ET">'CRP NON SOUMIS EQUIL'!$D$140</definedName>
    <definedName name="CRERNHCPTET__6459_69_RRDANM1\Id_CR_SF_">'CRA_SF'!$D$140</definedName>
    <definedName name="CRERNHCPTET__6459_69_RRDANN0\FINESS_ET">'CRP NON SOUMIS EQUIL'!$H$140</definedName>
    <definedName name="CRERNHCPTET__6459_69_RRDANN0\Id_CR_SF_">'CRA_SF'!$H$140</definedName>
    <definedName name="CRERNHCPTET__6459_69_VDMANN0\FINESS_ET">'CRP NON SOUMIS EQUIL'!$F$140</definedName>
    <definedName name="CRERNHCPTET__6459_69_VDMANN0\Id_CR_SF_">'CRA_SF'!$F$140</definedName>
    <definedName name="CRERNHCPTET__646_____PRDANN0\FINESS_ET">'CRP NON SOUMIS EQUIL'!$E$46</definedName>
    <definedName name="CRERNHCPTET__646_____PRDANN0\Id_CR_SF_">'CRA_SF'!$E$46</definedName>
    <definedName name="CRERNHCPTET__646_____RRDANM1\FINESS_ET">'CRP NON SOUMIS EQUIL'!$D$46</definedName>
    <definedName name="CRERNHCPTET__646_____RRDANM1\Id_CR_SF_">'CRA_SF'!$D$46</definedName>
    <definedName name="CRERNHCPTET__646_____RRDANN0\FINESS_ET">'CRP NON SOUMIS EQUIL'!$H$46</definedName>
    <definedName name="CRERNHCPTET__646_____RRDANN0\Id_CR_SF_">'CRA_SF'!$H$46</definedName>
    <definedName name="CRERNHCPTET__646_____VDMANN0\FINESS_ET">'CRP NON SOUMIS EQUIL'!$F$46</definedName>
    <definedName name="CRERNHCPTET__646_____VDMANN0\Id_CR_SF_">'CRA_SF'!$F$46</definedName>
    <definedName name="CRERNHCPTET__647_____PRDANN0\FINESS_ET">'CRP NON SOUMIS EQUIL'!$E$47</definedName>
    <definedName name="CRERNHCPTET__647_____PRDANN0\Id_CR_SF_">'CRA_SF'!$E$47</definedName>
    <definedName name="CRERNHCPTET__647_____RRDANM1\FINESS_ET">'CRP NON SOUMIS EQUIL'!$D$47</definedName>
    <definedName name="CRERNHCPTET__647_____RRDANM1\Id_CR_SF_">'CRA_SF'!$D$47</definedName>
    <definedName name="CRERNHCPTET__647_____RRDANN0\FINESS_ET">'CRP NON SOUMIS EQUIL'!$H$47</definedName>
    <definedName name="CRERNHCPTET__647_____RRDANN0\Id_CR_SF_">'CRA_SF'!$H$47</definedName>
    <definedName name="CRERNHCPTET__647_____VDMANN0\FINESS_ET">'CRP NON SOUMIS EQUIL'!$F$47</definedName>
    <definedName name="CRERNHCPTET__647_____VDMANN0\Id_CR_SF_">'CRA_SF'!$F$47</definedName>
    <definedName name="CRERNHCPTET__648_____PRDANN0\FINESS_ET">'CRP NON SOUMIS EQUIL'!$E$48</definedName>
    <definedName name="CRERNHCPTET__648_____PRDANN0\Id_CR_SF_">'CRA_SF'!$E$48</definedName>
    <definedName name="CRERNHCPTET__648_____RRDANM1\FINESS_ET">'CRP NON SOUMIS EQUIL'!$D$48</definedName>
    <definedName name="CRERNHCPTET__648_____RRDANM1\Id_CR_SF_">'CRA_SF'!$D$48</definedName>
    <definedName name="CRERNHCPTET__648_____RRDANN0\FINESS_ET">'CRP NON SOUMIS EQUIL'!$H$48</definedName>
    <definedName name="CRERNHCPTET__648_____RRDANN0\Id_CR_SF_">'CRA_SF'!$H$48</definedName>
    <definedName name="CRERNHCPTET__648_____VDMANN0\FINESS_ET">'CRP NON SOUMIS EQUIL'!$F$48</definedName>
    <definedName name="CRERNHCPTET__648_____VDMANN0\Id_CR_SF_">'CRA_SF'!$F$48</definedName>
    <definedName name="CRERNHCPTET__6489____PRDANN0\FINESS_ET">'CRP NON SOUMIS EQUIL'!$E$141</definedName>
    <definedName name="CRERNHCPTET__6489____PRDANN0\Id_CR_SF_">'CRA_SF'!$E$141</definedName>
    <definedName name="CRERNHCPTET__6489____RRDANM1\FINESS_ET">'CRP NON SOUMIS EQUIL'!$D$141</definedName>
    <definedName name="CRERNHCPTET__6489____RRDANM1\Id_CR_SF_">'CRA_SF'!$D$141</definedName>
    <definedName name="CRERNHCPTET__6489____RRDANN0\FINESS_ET">'CRP NON SOUMIS EQUIL'!$H$141</definedName>
    <definedName name="CRERNHCPTET__6489____RRDANN0\Id_CR_SF_">'CRA_SF'!$H$141</definedName>
    <definedName name="CRERNHCPTET__6489____VDMANN0\FINESS_ET">'CRP NON SOUMIS EQUIL'!$F$141</definedName>
    <definedName name="CRERNHCPTET__6489____VDMANN0\Id_CR_SF_">'CRA_SF'!$F$141</definedName>
    <definedName name="CRERNHCPTET__651_____PRDANN0\FINESS_ET">'CRP NON SOUMIS EQUIL'!$E$70</definedName>
    <definedName name="CRERNHCPTET__651_____PRDANN0\Id_CR_SF_">'CRA_SF'!$E$70</definedName>
    <definedName name="CRERNHCPTET__651_____RRDANM1\FINESS_ET">'CRP NON SOUMIS EQUIL'!$D$70</definedName>
    <definedName name="CRERNHCPTET__651_____RRDANM1\Id_CR_SF_">'CRA_SF'!$D$70</definedName>
    <definedName name="CRERNHCPTET__651_____RRDANN0\FINESS_ET">'CRP NON SOUMIS EQUIL'!$H$70</definedName>
    <definedName name="CRERNHCPTET__651_____RRDANN0\Id_CR_SF_">'CRA_SF'!$H$70</definedName>
    <definedName name="CRERNHCPTET__651_____VDMANN0\FINESS_ET">'CRP NON SOUMIS EQUIL'!$F$70</definedName>
    <definedName name="CRERNHCPTET__651_____VDMANN0\Id_CR_SF_">'CRA_SF'!$F$70</definedName>
    <definedName name="CRERNHCPTET__653_____PRDANN0\FINESS_ET">'CRP NON SOUMIS EQUIL'!$E$71</definedName>
    <definedName name="CRERNHCPTET__653_____PRDANN0\Id_CR_SF_">'CRA_SF'!$E$71</definedName>
    <definedName name="CRERNHCPTET__653_____RRDANM1\FINESS_ET">'CRP NON SOUMIS EQUIL'!$D$71</definedName>
    <definedName name="CRERNHCPTET__653_____RRDANM1\Id_CR_SF_">'CRA_SF'!$D$71</definedName>
    <definedName name="CRERNHCPTET__653_____RRDANN0\FINESS_ET">'CRP NON SOUMIS EQUIL'!$H$71</definedName>
    <definedName name="CRERNHCPTET__653_____RRDANN0\Id_CR_SF_">'CRA_SF'!$H$71</definedName>
    <definedName name="CRERNHCPTET__653_____VDMANN0\FINESS_ET">'CRP NON SOUMIS EQUIL'!$F$71</definedName>
    <definedName name="CRERNHCPTET__653_____VDMANN0\Id_CR_SF_">'CRA_SF'!$F$71</definedName>
    <definedName name="CRERNHCPTET__654_____PRDANN0\FINESS_ET">'CRP NON SOUMIS EQUIL'!$E$72</definedName>
    <definedName name="CRERNHCPTET__654_____PRDANN0\Id_CR_SF_">'CRA_SF'!$E$72</definedName>
    <definedName name="CRERNHCPTET__654_____RRDANM1\FINESS_ET">'CRP NON SOUMIS EQUIL'!$D$72</definedName>
    <definedName name="CRERNHCPTET__654_____RRDANM1\Id_CR_SF_">'CRA_SF'!$D$72</definedName>
    <definedName name="CRERNHCPTET__654_____RRDANN0\FINESS_ET">'CRP NON SOUMIS EQUIL'!$H$72</definedName>
    <definedName name="CRERNHCPTET__654_____RRDANN0\Id_CR_SF_">'CRA_SF'!$H$72</definedName>
    <definedName name="CRERNHCPTET__654_____VDMANN0\FINESS_ET">'CRP NON SOUMIS EQUIL'!$F$72</definedName>
    <definedName name="CRERNHCPTET__654_____VDMANN0\Id_CR_SF_">'CRA_SF'!$F$72</definedName>
    <definedName name="CRERNHCPTET__655_____PRDANN0\FINESS_ET">'CRP NON SOUMIS EQUIL'!$E$73</definedName>
    <definedName name="CRERNHCPTET__655_____PRDANN0\Id_CR_SF_">'CRA_SF'!$E$73</definedName>
    <definedName name="CRERNHCPTET__655_____RRDANM1\FINESS_ET">'CRP NON SOUMIS EQUIL'!$D$73</definedName>
    <definedName name="CRERNHCPTET__655_____RRDANM1\Id_CR_SF_">'CRA_SF'!$D$73</definedName>
    <definedName name="CRERNHCPTET__655_____RRDANN0\FINESS_ET">'CRP NON SOUMIS EQUIL'!$H$73</definedName>
    <definedName name="CRERNHCPTET__655_____RRDANN0\Id_CR_SF_">'CRA_SF'!$H$73</definedName>
    <definedName name="CRERNHCPTET__655_____VDMANN0\FINESS_ET">'CRP NON SOUMIS EQUIL'!$F$73</definedName>
    <definedName name="CRERNHCPTET__655_____VDMANN0\Id_CR_SF_">'CRA_SF'!$F$73</definedName>
    <definedName name="CRERNHCPTET__657_____PRDANN0\FINESS_ET">'CRP NON SOUMIS EQUIL'!$E$74</definedName>
    <definedName name="CRERNHCPTET__657_____PRDANN0\Id_CR_SF_">'CRA_SF'!$E$74</definedName>
    <definedName name="CRERNHCPTET__657_____RRDANM1\FINESS_ET">'CRP NON SOUMIS EQUIL'!$D$74</definedName>
    <definedName name="CRERNHCPTET__657_____RRDANM1\Id_CR_SF_">'CRA_SF'!$D$74</definedName>
    <definedName name="CRERNHCPTET__657_____RRDANN0\FINESS_ET">'CRP NON SOUMIS EQUIL'!$H$74</definedName>
    <definedName name="CRERNHCPTET__657_____RRDANN0\Id_CR_SF_">'CRA_SF'!$H$74</definedName>
    <definedName name="CRERNHCPTET__657_____VDMANN0\FINESS_ET">'CRP NON SOUMIS EQUIL'!$F$74</definedName>
    <definedName name="CRERNHCPTET__657_____VDMANN0\Id_CR_SF_">'CRA_SF'!$F$74</definedName>
    <definedName name="CRERNHCPTET__658_____PRDANN0\FINESS_ET">'CRP NON SOUMIS EQUIL'!$E$75</definedName>
    <definedName name="CRERNHCPTET__658_____PRDANN0\Id_CR_SF_">'CRA_SF'!$E$75</definedName>
    <definedName name="CRERNHCPTET__658_____RRDANM1\FINESS_ET">'CRP NON SOUMIS EQUIL'!$D$75</definedName>
    <definedName name="CRERNHCPTET__658_____RRDANM1\Id_CR_SF_">'CRA_SF'!$D$75</definedName>
    <definedName name="CRERNHCPTET__658_____RRDANN0\FINESS_ET">'CRP NON SOUMIS EQUIL'!$H$75</definedName>
    <definedName name="CRERNHCPTET__658_____RRDANN0\Id_CR_SF_">'CRA_SF'!$H$75</definedName>
    <definedName name="CRERNHCPTET__658_____VDMANN0\FINESS_ET">'CRP NON SOUMIS EQUIL'!$F$75</definedName>
    <definedName name="CRERNHCPTET__658_____VDMANN0\Id_CR_SF_">'CRA_SF'!$F$75</definedName>
    <definedName name="CRERNHCPTET__66______PRDANN0\FINESS_ET">'CRP NON SOUMIS EQUIL'!$E$78</definedName>
    <definedName name="CRERNHCPTET__66______PRDANN0\Id_CR_SF_">'CRA_SF'!$E$78</definedName>
    <definedName name="CRERNHCPTET__66______RRDANM1\FINESS_ET">'CRP NON SOUMIS EQUIL'!$D$78</definedName>
    <definedName name="CRERNHCPTET__66______RRDANM1\Id_CR_SF_">'CRA_SF'!$D$78</definedName>
    <definedName name="CRERNHCPTET__66______RRDANN0\FINESS_ET">'CRP NON SOUMIS EQUIL'!$H$78</definedName>
    <definedName name="CRERNHCPTET__66______RRDANN0\Id_CR_SF_">'CRA_SF'!$H$78</definedName>
    <definedName name="CRERNHCPTET__66______VDMANN0\FINESS_ET">'CRP NON SOUMIS EQUIL'!$F$78</definedName>
    <definedName name="CRERNHCPTET__66______VDMANN0\Id_CR_SF_">'CRA_SF'!$F$78</definedName>
    <definedName name="CRERNHCPTET__6611P___PRDANN0\FINESS_ET">'CRP NON SOUMIS EQUIL'!$E$142</definedName>
    <definedName name="CRERNHCPTET__6611P___PRDANN0\Id_CR_SF_">'CRA_SF'!$E$142</definedName>
    <definedName name="CRERNHCPTET__6611P___RRDANM1\FINESS_ET">'CRP NON SOUMIS EQUIL'!$D$142</definedName>
    <definedName name="CRERNHCPTET__6611P___RRDANM1\Id_CR_SF_">'CRA_SF'!$D$142</definedName>
    <definedName name="CRERNHCPTET__6611P___RRDANN0\FINESS_ET">'CRP NON SOUMIS EQUIL'!$H$142</definedName>
    <definedName name="CRERNHCPTET__6611P___RRDANN0\Id_CR_SF_">'CRA_SF'!$H$142</definedName>
    <definedName name="CRERNHCPTET__6611P___VDMANN0\FINESS_ET">'CRP NON SOUMIS EQUIL'!$F$142</definedName>
    <definedName name="CRERNHCPTET__6611P___VDMANN0\Id_CR_SF_">'CRA_SF'!$F$142</definedName>
    <definedName name="CRERNHCPTET__671_____PRDANN0\FINESS_ET">'CRP NON SOUMIS EQUIL'!$E$81</definedName>
    <definedName name="CRERNHCPTET__671_____PRDANN0\Id_CR_SF_">'CRA_SF'!$E$81</definedName>
    <definedName name="CRERNHCPTET__671_____RRDANM1\FINESS_ET">'CRP NON SOUMIS EQUIL'!$D$81</definedName>
    <definedName name="CRERNHCPTET__671_____RRDANM1\Id_CR_SF_">'CRA_SF'!$D$81</definedName>
    <definedName name="CRERNHCPTET__671_____RRDANN0\FINESS_ET">'CRP NON SOUMIS EQUIL'!$H$81</definedName>
    <definedName name="CRERNHCPTET__671_____RRDANN0\Id_CR_SF_">'CRA_SF'!$H$81</definedName>
    <definedName name="CRERNHCPTET__671_____VDMANN0\FINESS_ET">'CRP NON SOUMIS EQUIL'!$F$81</definedName>
    <definedName name="CRERNHCPTET__671_____VDMANN0\Id_CR_SF_">'CRA_SF'!$F$81</definedName>
    <definedName name="CRERNHCPTET__675_____PRDANN0\FINESS_ET">'CRP NON SOUMIS EQUIL'!$E$82</definedName>
    <definedName name="CRERNHCPTET__675_____PRDANN0\Id_CR_SF_">'CRA_SF'!$E$82</definedName>
    <definedName name="CRERNHCPTET__675_____RRDANM1\FINESS_ET">'CRP NON SOUMIS EQUIL'!$D$82</definedName>
    <definedName name="CRERNHCPTET__675_____RRDANM1\Id_CR_SF_">'CRA_SF'!$D$82</definedName>
    <definedName name="CRERNHCPTET__675_____RRDANN0\FINESS_ET">'CRP NON SOUMIS EQUIL'!$H$82</definedName>
    <definedName name="CRERNHCPTET__675_____RRDANN0\Id_CR_SF_">'CRA_SF'!$H$82</definedName>
    <definedName name="CRERNHCPTET__675_____VDMANN0\FINESS_ET">'CRP NON SOUMIS EQUIL'!$F$82</definedName>
    <definedName name="CRERNHCPTET__675_____VDMANN0\Id_CR_SF_">'CRA_SF'!$F$82</definedName>
    <definedName name="CRERNHCPTET__678_____PRDANN0\FINESS_ET">'CRP NON SOUMIS EQUIL'!$E$83</definedName>
    <definedName name="CRERNHCPTET__678_____PRDANN0\Id_CR_SF_">'CRA_SF'!$E$83</definedName>
    <definedName name="CRERNHCPTET__678_____RRDANM1\FINESS_ET">'CRP NON SOUMIS EQUIL'!$D$83</definedName>
    <definedName name="CRERNHCPTET__678_____RRDANM1\Id_CR_SF_">'CRA_SF'!$D$83</definedName>
    <definedName name="CRERNHCPTET__678_____RRDANN0\FINESS_ET">'CRP NON SOUMIS EQUIL'!$H$83</definedName>
    <definedName name="CRERNHCPTET__678_____RRDANN0\Id_CR_SF_">'CRA_SF'!$H$83</definedName>
    <definedName name="CRERNHCPTET__678_____VDMANN0\FINESS_ET">'CRP NON SOUMIS EQUIL'!$F$83</definedName>
    <definedName name="CRERNHCPTET__678_____VDMANN0\Id_CR_SF_">'CRA_SF'!$F$83</definedName>
    <definedName name="CRERNHCPTET__6811____PRDANN0\FINESS_ET">'CRP NON SOUMIS EQUIL'!$E$86</definedName>
    <definedName name="CRERNHCPTET__6811____PRDANN0\Id_CR_SF_">'CRA_SF'!$E$86</definedName>
    <definedName name="CRERNHCPTET__6811____RRDANM1\FINESS_ET">'CRP NON SOUMIS EQUIL'!$D$86</definedName>
    <definedName name="CRERNHCPTET__6811____RRDANM1\Id_CR_SF_">'CRA_SF'!$D$86</definedName>
    <definedName name="CRERNHCPTET__6811____RRDANN0\FINESS_ET">'CRP NON SOUMIS EQUIL'!$H$86</definedName>
    <definedName name="CRERNHCPTET__6811____RRDANN0\Id_CR_SF_">'CRA_SF'!$H$86</definedName>
    <definedName name="CRERNHCPTET__6811____VDMANN0\FINESS_ET">'CRP NON SOUMIS EQUIL'!$F$86</definedName>
    <definedName name="CRERNHCPTET__6811____VDMANN0\Id_CR_SF_">'CRA_SF'!$F$86</definedName>
    <definedName name="CRERNHCPTET__6812____PRDANN0\FINESS_ET">'CRP NON SOUMIS EQUIL'!$E$87</definedName>
    <definedName name="CRERNHCPTET__6812____PRDANN0\Id_CR_SF_">'CRA_SF'!$E$87</definedName>
    <definedName name="CRERNHCPTET__6812____RRDANM1\FINESS_ET">'CRP NON SOUMIS EQUIL'!$D$87</definedName>
    <definedName name="CRERNHCPTET__6812____RRDANM1\Id_CR_SF_">'CRA_SF'!$D$87</definedName>
    <definedName name="CRERNHCPTET__6812____RRDANN0\FINESS_ET">'CRP NON SOUMIS EQUIL'!$H$87</definedName>
    <definedName name="CRERNHCPTET__6812____RRDANN0\Id_CR_SF_">'CRA_SF'!$H$87</definedName>
    <definedName name="CRERNHCPTET__6812____VDMANN0\FINESS_ET">'CRP NON SOUMIS EQUIL'!$F$87</definedName>
    <definedName name="CRERNHCPTET__6812____VDMANN0\Id_CR_SF_">'CRA_SF'!$F$87</definedName>
    <definedName name="CRERNHCPTET__6815____PRDANN0\FINESS_ET">'CRP NON SOUMIS EQUIL'!$E$88</definedName>
    <definedName name="CRERNHCPTET__6815____PRDANN0\Id_CR_SF_">'CRA_SF'!$E$88</definedName>
    <definedName name="CRERNHCPTET__6815____RRDANM1\FINESS_ET">'CRP NON SOUMIS EQUIL'!$D$88</definedName>
    <definedName name="CRERNHCPTET__6815____RRDANM1\Id_CR_SF_">'CRA_SF'!$D$88</definedName>
    <definedName name="CRERNHCPTET__6815____RRDANN0\FINESS_ET">'CRP NON SOUMIS EQUIL'!$H$88</definedName>
    <definedName name="CRERNHCPTET__6815____RRDANN0\Id_CR_SF_">'CRA_SF'!$H$88</definedName>
    <definedName name="CRERNHCPTET__6815____VDMANN0\FINESS_ET">'CRP NON SOUMIS EQUIL'!$F$88</definedName>
    <definedName name="CRERNHCPTET__6815____VDMANN0\Id_CR_SF_">'CRA_SF'!$F$88</definedName>
    <definedName name="CRERNHCPTET__6816____PRDANN0\FINESS_ET">'CRP NON SOUMIS EQUIL'!$E$89</definedName>
    <definedName name="CRERNHCPTET__6816____PRDANN0\Id_CR_SF_">'CRA_SF'!$E$89</definedName>
    <definedName name="CRERNHCPTET__6816____RRDANM1\FINESS_ET">'CRP NON SOUMIS EQUIL'!$D$89</definedName>
    <definedName name="CRERNHCPTET__6816____RRDANM1\Id_CR_SF_">'CRA_SF'!$D$89</definedName>
    <definedName name="CRERNHCPTET__6816____RRDANN0\FINESS_ET">'CRP NON SOUMIS EQUIL'!$H$89</definedName>
    <definedName name="CRERNHCPTET__6816____RRDANN0\Id_CR_SF_">'CRA_SF'!$H$89</definedName>
    <definedName name="CRERNHCPTET__6816____VDMANN0\FINESS_ET">'CRP NON SOUMIS EQUIL'!$F$89</definedName>
    <definedName name="CRERNHCPTET__6816____VDMANN0\Id_CR_SF_">'CRA_SF'!$F$89</definedName>
    <definedName name="CRERNHCPTET__6817____PRDANN0\FINESS_ET">'CRP NON SOUMIS EQUIL'!$E$90</definedName>
    <definedName name="CRERNHCPTET__6817____PRDANN0\Id_CR_SF_">'CRA_SF'!$E$90</definedName>
    <definedName name="CRERNHCPTET__6817____RRDANM1\FINESS_ET">'CRP NON SOUMIS EQUIL'!$D$90</definedName>
    <definedName name="CRERNHCPTET__6817____RRDANM1\Id_CR_SF_">'CRA_SF'!$D$90</definedName>
    <definedName name="CRERNHCPTET__6817____RRDANN0\FINESS_ET">'CRP NON SOUMIS EQUIL'!$H$90</definedName>
    <definedName name="CRERNHCPTET__6817____RRDANN0\Id_CR_SF_">'CRA_SF'!$H$90</definedName>
    <definedName name="CRERNHCPTET__6817____VDMANN0\FINESS_ET">'CRP NON SOUMIS EQUIL'!$F$90</definedName>
    <definedName name="CRERNHCPTET__6817____VDMANN0\Id_CR_SF_">'CRA_SF'!$F$90</definedName>
    <definedName name="CRERNHCPTET__686_____PRDANN0\FINESS_ET">'CRP NON SOUMIS EQUIL'!$E$91</definedName>
    <definedName name="CRERNHCPTET__686_____PRDANN0\Id_CR_SF_">'CRA_SF'!$E$91</definedName>
    <definedName name="CRERNHCPTET__686_____RRDANM1\FINESS_ET">'CRP NON SOUMIS EQUIL'!$D$91</definedName>
    <definedName name="CRERNHCPTET__686_____RRDANM1\Id_CR_SF_">'CRA_SF'!$D$91</definedName>
    <definedName name="CRERNHCPTET__686_____RRDANN0\FINESS_ET">'CRP NON SOUMIS EQUIL'!$H$91</definedName>
    <definedName name="CRERNHCPTET__686_____RRDANN0\Id_CR_SF_">'CRA_SF'!$H$91</definedName>
    <definedName name="CRERNHCPTET__686_____VDMANN0\FINESS_ET">'CRP NON SOUMIS EQUIL'!$F$91</definedName>
    <definedName name="CRERNHCPTET__686_____VDMANN0\Id_CR_SF_">'CRA_SF'!$F$91</definedName>
    <definedName name="CRERNHCPTET__687_____PRDANN0\FINESS_ET">'CRP NON SOUMIS EQUIL'!$E$92</definedName>
    <definedName name="CRERNHCPTET__687_____PRDANN0\Id_CR_SF_">'CRA_SF'!$E$92</definedName>
    <definedName name="CRERNHCPTET__687_____RRDANM1\FINESS_ET">'CRP NON SOUMIS EQUIL'!$D$92</definedName>
    <definedName name="CRERNHCPTET__687_____RRDANM1\Id_CR_SF_">'CRA_SF'!$D$92</definedName>
    <definedName name="CRERNHCPTET__687_____RRDANN0\FINESS_ET">'CRP NON SOUMIS EQUIL'!$H$92</definedName>
    <definedName name="CRERNHCPTET__687_____RRDANN0\Id_CR_SF_">'CRA_SF'!$H$92</definedName>
    <definedName name="CRERNHCPTET__687_____VDMANN0\FINESS_ET">'CRP NON SOUMIS EQUIL'!$F$92</definedName>
    <definedName name="CRERNHCPTET__687_____VDMANN0\Id_CR_SF_">'CRA_SF'!$F$92</definedName>
    <definedName name="CRERNHCPTET__689_____PRDANN0\FINESS_ET">'CRP NON SOUMIS EQUIL'!$E$93</definedName>
    <definedName name="CRERNHCPTET__689_____PRDANN0\Id_CR_SF_">'CRA_SF'!$E$93</definedName>
    <definedName name="CRERNHCPTET__689_____RRDANM1\FINESS_ET">'CRP NON SOUMIS EQUIL'!$D$93</definedName>
    <definedName name="CRERNHCPTET__689_____RRDANM1\Id_CR_SF_">'CRA_SF'!$D$93</definedName>
    <definedName name="CRERNHCPTET__689_____RRDANN0\FINESS_ET">'CRP NON SOUMIS EQUIL'!$H$93</definedName>
    <definedName name="CRERNHCPTET__689_____RRDANN0\Id_CR_SF_">'CRA_SF'!$H$93</definedName>
    <definedName name="CRERNHCPTET__689_____VDMANN0\FINESS_ET">'CRP NON SOUMIS EQUIL'!$F$93</definedName>
    <definedName name="CRERNHCPTET__689_____VDMANN0\Id_CR_SF_">'CRA_SF'!$F$93</definedName>
    <definedName name="CRERNHCPTET__68921___PRDANN0\FINESS_ET">'CRP NON SOUMIS EQUIL'!$E$94</definedName>
    <definedName name="CRERNHCPTET__68921___PRDANN0\Id_CR_SF_">'CRA_SF'!$E$94</definedName>
    <definedName name="CRERNHCPTET__68921___RRDANM1\FINESS_ET">'CRP NON SOUMIS EQUIL'!$D$94</definedName>
    <definedName name="CRERNHCPTET__68921___RRDANM1\Id_CR_SF_">'CRA_SF'!$D$94</definedName>
    <definedName name="CRERNHCPTET__68921___RRDANN0\FINESS_ET">'CRP NON SOUMIS EQUIL'!$H$94</definedName>
    <definedName name="CRERNHCPTET__68921___RRDANN0\Id_CR_SF_">'CRA_SF'!$H$94</definedName>
    <definedName name="CRERNHCPTET__68921___VDMANN0\FINESS_ET">'CRP NON SOUMIS EQUIL'!$F$94</definedName>
    <definedName name="CRERNHCPTET__68921___VDMANN0\Id_CR_SF_">'CRA_SF'!$F$94</definedName>
    <definedName name="CRERNHCPTET__68922___PRDANN0\FINESS_ET">'CRP NON SOUMIS EQUIL'!$E$95</definedName>
    <definedName name="CRERNHCPTET__68922___PRDANN0\Id_CR_SF_">'CRA_SF'!$E$95</definedName>
    <definedName name="CRERNHCPTET__68922___RRDANM1\FINESS_ET">'CRP NON SOUMIS EQUIL'!$D$95</definedName>
    <definedName name="CRERNHCPTET__68922___RRDANM1\Id_CR_SF_">'CRA_SF'!$D$95</definedName>
    <definedName name="CRERNHCPTET__68922___RRDANN0\FINESS_ET">'CRP NON SOUMIS EQUIL'!$H$95</definedName>
    <definedName name="CRERNHCPTET__68922___RRDANN0\Id_CR_SF_">'CRA_SF'!$H$95</definedName>
    <definedName name="CRERNHCPTET__68922___VDMANN0\FINESS_ET">'CRP NON SOUMIS EQUIL'!$F$95</definedName>
    <definedName name="CRERNHCPTET__68922___VDMANN0\Id_CR_SF_">'CRA_SF'!$F$95</definedName>
    <definedName name="CRERNHCPTET__70______PRDANN0\FINESS_ET">'CRP NON SOUMIS EQUIL'!$E$128</definedName>
    <definedName name="CRERNHCPTET__70______PRDANN0\Id_CR_SF_">'CRA_SF'!$E$128</definedName>
    <definedName name="CRERNHCPTET__70______RRDANM1\FINESS_ET">'CRP NON SOUMIS EQUIL'!$D$128</definedName>
    <definedName name="CRERNHCPTET__70______RRDANM1\Id_CR_SF_">'CRA_SF'!$D$128</definedName>
    <definedName name="CRERNHCPTET__70______RRDANN0\FINESS_ET">'CRP NON SOUMIS EQUIL'!$H$128</definedName>
    <definedName name="CRERNHCPTET__70______RRDANN0\Id_CR_SF_">'CRA_SF'!$H$128</definedName>
    <definedName name="CRERNHCPTET__70______VDMANN0\FINESS_ET">'CRP NON SOUMIS EQUIL'!$F$128</definedName>
    <definedName name="CRERNHCPTET__70______VDMANN0\Id_CR_SF_">'CRA_SF'!$F$128</definedName>
    <definedName name="CRERNHCPTET__709_____PRDANN0\FINESS_ET">'CRP NON SOUMIS EQUIL'!$E$14</definedName>
    <definedName name="CRERNHCPTET__709_____PRDANN0\Id_CR_SF_">'CRA_SF'!$E$14</definedName>
    <definedName name="CRERNHCPTET__709_____RRDANM1\FINESS_ET">'CRP NON SOUMIS EQUIL'!$D$14</definedName>
    <definedName name="CRERNHCPTET__709_____RRDANM1\Id_CR_SF_">'CRA_SF'!$D$14</definedName>
    <definedName name="CRERNHCPTET__709_____RRDANN0\FINESS_ET">'CRP NON SOUMIS EQUIL'!$H$14</definedName>
    <definedName name="CRERNHCPTET__709_____RRDANN0\Id_CR_SF_">'CRA_SF'!$H$14</definedName>
    <definedName name="CRERNHCPTET__709_____VDMANN0\FINESS_ET">'CRP NON SOUMIS EQUIL'!$F$14</definedName>
    <definedName name="CRERNHCPTET__709_____VDMANN0\Id_CR_SF_">'CRA_SF'!$F$14</definedName>
    <definedName name="CRERNHCPTET__71______PRDANN0\FINESS_ET">'CRP NON SOUMIS EQUIL'!$E$129</definedName>
    <definedName name="CRERNHCPTET__71______PRDANN0\Id_CR_SF_">'CRA_SF'!$E$129</definedName>
    <definedName name="CRERNHCPTET__71______RRDANM1\FINESS_ET">'CRP NON SOUMIS EQUIL'!$D$129</definedName>
    <definedName name="CRERNHCPTET__71______RRDANM1\Id_CR_SF_">'CRA_SF'!$D$129</definedName>
    <definedName name="CRERNHCPTET__71______RRDANN0\FINESS_ET">'CRP NON SOUMIS EQUIL'!$H$129</definedName>
    <definedName name="CRERNHCPTET__71______RRDANN0\Id_CR_SF_">'CRA_SF'!$H$129</definedName>
    <definedName name="CRERNHCPTET__71______VDMANN0\FINESS_ET">'CRP NON SOUMIS EQUIL'!$F$129</definedName>
    <definedName name="CRERNHCPTET__71______VDMANN0\Id_CR_SF_">'CRA_SF'!$F$129</definedName>
    <definedName name="CRERNHCPTET__713_____PRDANN0\FINESS_ET">'CRP NON SOUMIS EQUIL'!$E$15</definedName>
    <definedName name="CRERNHCPTET__713_____PRDANN0\Id_CR_SF_">'CRA_SF'!$E$15</definedName>
    <definedName name="CRERNHCPTET__713_____RRDANM1\FINESS_ET">'CRP NON SOUMIS EQUIL'!$D$15</definedName>
    <definedName name="CRERNHCPTET__713_____RRDANM1\Id_CR_SF_">'CRA_SF'!$D$15</definedName>
    <definedName name="CRERNHCPTET__713_____RRDANN0\FINESS_ET">'CRP NON SOUMIS EQUIL'!$H$15</definedName>
    <definedName name="CRERNHCPTET__713_____RRDANN0\Id_CR_SF_">'CRA_SF'!$H$15</definedName>
    <definedName name="CRERNHCPTET__713_____VDMANN0\FINESS_ET">'CRP NON SOUMIS EQUIL'!$F$15</definedName>
    <definedName name="CRERNHCPTET__713_____VDMANN0\Id_CR_SF_">'CRA_SF'!$F$15</definedName>
    <definedName name="CRERNHCPTET__72______PRDANN0\FINESS_ET">'CRP NON SOUMIS EQUIL'!$E$130</definedName>
    <definedName name="CRERNHCPTET__72______PRDANN0\Id_CR_SF_">'CRA_SF'!$E$130</definedName>
    <definedName name="CRERNHCPTET__72______RRDANM1\FINESS_ET">'CRP NON SOUMIS EQUIL'!$D$130</definedName>
    <definedName name="CRERNHCPTET__72______RRDANM1\Id_CR_SF_">'CRA_SF'!$D$130</definedName>
    <definedName name="CRERNHCPTET__72______RRDANN0\FINESS_ET">'CRP NON SOUMIS EQUIL'!$H$130</definedName>
    <definedName name="CRERNHCPTET__72______RRDANN0\Id_CR_SF_">'CRA_SF'!$H$130</definedName>
    <definedName name="CRERNHCPTET__72______VDMANN0\FINESS_ET">'CRP NON SOUMIS EQUIL'!$F$130</definedName>
    <definedName name="CRERNHCPTET__72______VDMANN0\Id_CR_SF_">'CRA_SF'!$F$130</definedName>
    <definedName name="CRERNHCPTET__731_____PRDANN0\FINESS_ET">'CRP NON SOUMIS EQUIL'!$E$111</definedName>
    <definedName name="CRERNHCPTET__731_____PRDANN0\Id_CR_SF_">'CRA_SF'!$E$111</definedName>
    <definedName name="CRERNHCPTET__731_____RRDANM1\FINESS_ET">'CRP NON SOUMIS EQUIL'!$D$111</definedName>
    <definedName name="CRERNHCPTET__731_____RRDANM1\Id_CR_SF_">'CRA_SF'!$D$111</definedName>
    <definedName name="CRERNHCPTET__731_____RRDANN0\FINESS_ET">'CRP NON SOUMIS EQUIL'!$H$111</definedName>
    <definedName name="CRERNHCPTET__731_____RRDANN0\Id_CR_SF_">'CRA_SF'!$H$111</definedName>
    <definedName name="CRERNHCPTET__731_____VDMANN0\FINESS_ET">'CRP NON SOUMIS EQUIL'!$F$111</definedName>
    <definedName name="CRERNHCPTET__731_____VDMANN0\Id_CR_SF_">'CRA_SF'!$F$111</definedName>
    <definedName name="CRERNHCPTET__732_____PRDANN0\FINESS_ET">'CRP NON SOUMIS EQUIL'!$E$112</definedName>
    <definedName name="CRERNHCPTET__732_____PRDANN0\Id_CR_SF_">'CRA_SF'!$E$112</definedName>
    <definedName name="CRERNHCPTET__732_____RRDANM1\FINESS_ET">'CRP NON SOUMIS EQUIL'!$D$112</definedName>
    <definedName name="CRERNHCPTET__732_____RRDANM1\Id_CR_SF_">'CRA_SF'!$D$112</definedName>
    <definedName name="CRERNHCPTET__732_____RRDANN0\FINESS_ET">'CRP NON SOUMIS EQUIL'!$H$112</definedName>
    <definedName name="CRERNHCPTET__732_____RRDANN0\Id_CR_SF_">'CRA_SF'!$H$112</definedName>
    <definedName name="CRERNHCPTET__732_____VDMANN0\FINESS_ET">'CRP NON SOUMIS EQUIL'!$F$112</definedName>
    <definedName name="CRERNHCPTET__732_____VDMANN0\Id_CR_SF_">'CRA_SF'!$F$112</definedName>
    <definedName name="CRERNHCPTET__733_____PRDANN0\FINESS_ET">'CRP NON SOUMIS EQUIL'!$E$113</definedName>
    <definedName name="CRERNHCPTET__733_____PRDANN0\Id_CR_SF_">'CRA_SF'!$E$113</definedName>
    <definedName name="CRERNHCPTET__733_____RRDANM1\FINESS_ET">'CRP NON SOUMIS EQUIL'!$D$113</definedName>
    <definedName name="CRERNHCPTET__733_____RRDANM1\Id_CR_SF_">'CRA_SF'!$D$113</definedName>
    <definedName name="CRERNHCPTET__733_____RRDANN0\FINESS_ET">'CRP NON SOUMIS EQUIL'!$H$113</definedName>
    <definedName name="CRERNHCPTET__733_____RRDANN0\Id_CR_SF_">'CRA_SF'!$H$113</definedName>
    <definedName name="CRERNHCPTET__733_____VDMANN0\FINESS_ET">'CRP NON SOUMIS EQUIL'!$F$113</definedName>
    <definedName name="CRERNHCPTET__733_____VDMANN0\Id_CR_SF_">'CRA_SF'!$F$113</definedName>
    <definedName name="CRERNHCPTET__734_____PRDANN0\FINESS_ET">'CRP NON SOUMIS EQUIL'!$E$114</definedName>
    <definedName name="CRERNHCPTET__734_____PRDANN0\Id_CR_SF_">'CRA_SF'!$E$114</definedName>
    <definedName name="CRERNHCPTET__734_____RRDANM1\FINESS_ET">'CRP NON SOUMIS EQUIL'!$D$114</definedName>
    <definedName name="CRERNHCPTET__734_____RRDANM1\Id_CR_SF_">'CRA_SF'!$D$114</definedName>
    <definedName name="CRERNHCPTET__734_____RRDANN0\FINESS_ET">'CRP NON SOUMIS EQUIL'!$H$114</definedName>
    <definedName name="CRERNHCPTET__734_____RRDANN0\Id_CR_SF_">'CRA_SF'!$H$114</definedName>
    <definedName name="CRERNHCPTET__734_____VDMANN0\FINESS_ET">'CRP NON SOUMIS EQUIL'!$F$114</definedName>
    <definedName name="CRERNHCPTET__734_____VDMANN0\Id_CR_SF_">'CRA_SF'!$F$114</definedName>
    <definedName name="CRERNHCPTET__7351____PRDANN0\FINESS_ET">'CRP NON SOUMIS EQUIL'!$E$115</definedName>
    <definedName name="CRERNHCPTET__7351____PRDANN0\Id_CR_SF_">'CRA_SF'!$E$115</definedName>
    <definedName name="CRERNHCPTET__7351____RRDANM1\FINESS_ET">'CRP NON SOUMIS EQUIL'!$D$115</definedName>
    <definedName name="CRERNHCPTET__7351____RRDANM1\Id_CR_SF_">'CRA_SF'!$D$115</definedName>
    <definedName name="CRERNHCPTET__7351____RRDANN0\FINESS_ET">'CRP NON SOUMIS EQUIL'!$H$115</definedName>
    <definedName name="CRERNHCPTET__7351____RRDANN0\Id_CR_SF_">'CRA_SF'!$H$115</definedName>
    <definedName name="CRERNHCPTET__7351____VDMANN0\FINESS_ET">'CRP NON SOUMIS EQUIL'!$F$115</definedName>
    <definedName name="CRERNHCPTET__7351____VDMANN0\Id_CR_SF_">'CRA_SF'!$F$115</definedName>
    <definedName name="CRERNHCPTET__7352____PRDANN0\FINESS_ET">'CRP NON SOUMIS EQUIL'!$E$116</definedName>
    <definedName name="CRERNHCPTET__7352____PRDANN0\Id_CR_SF_">'CRA_SF'!$E$116</definedName>
    <definedName name="CRERNHCPTET__7352____RRDANM1\FINESS_ET">'CRP NON SOUMIS EQUIL'!$D$116</definedName>
    <definedName name="CRERNHCPTET__7352____RRDANM1\Id_CR_SF_">'CRA_SF'!$D$116</definedName>
    <definedName name="CRERNHCPTET__7352____RRDANN0\FINESS_ET">'CRP NON SOUMIS EQUIL'!$H$116</definedName>
    <definedName name="CRERNHCPTET__7352____RRDANN0\Id_CR_SF_">'CRA_SF'!$H$116</definedName>
    <definedName name="CRERNHCPTET__7352____VDMANN0\FINESS_ET">'CRP NON SOUMIS EQUIL'!$F$116</definedName>
    <definedName name="CRERNHCPTET__7352____VDMANN0\Id_CR_SF_">'CRA_SF'!$F$116</definedName>
    <definedName name="CRERNHCPTET__7353____PRDANN0\FINESS_ET">'CRP NON SOUMIS EQUIL'!$E$117</definedName>
    <definedName name="CRERNHCPTET__7353____PRDANN0\Id_CR_SF_">'CRA_SF'!$E$117</definedName>
    <definedName name="CRERNHCPTET__7353____RRDANM1\FINESS_ET">'CRP NON SOUMIS EQUIL'!$D$117</definedName>
    <definedName name="CRERNHCPTET__7353____RRDANM1\Id_CR_SF_">'CRA_SF'!$D$117</definedName>
    <definedName name="CRERNHCPTET__7353____RRDANN0\FINESS_ET">'CRP NON SOUMIS EQUIL'!$H$117</definedName>
    <definedName name="CRERNHCPTET__7353____RRDANN0\Id_CR_SF_">'CRA_SF'!$H$117</definedName>
    <definedName name="CRERNHCPTET__7353____VDMANN0\FINESS_ET">'CRP NON SOUMIS EQUIL'!$F$117</definedName>
    <definedName name="CRERNHCPTET__7353____VDMANN0\Id_CR_SF_">'CRA_SF'!$F$117</definedName>
    <definedName name="CRERNHCPTET__7358____PRDANN0\FINESS_ET">'CRP NON SOUMIS EQUIL'!$E$118</definedName>
    <definedName name="CRERNHCPTET__7358____PRDANN0\Id_CR_SF_">'CRA_SF'!$E$118</definedName>
    <definedName name="CRERNHCPTET__7358____RRDANM1\FINESS_ET">'CRP NON SOUMIS EQUIL'!$D$118</definedName>
    <definedName name="CRERNHCPTET__7358____RRDANM1\Id_CR_SF_">'CRA_SF'!$D$118</definedName>
    <definedName name="CRERNHCPTET__7358____RRDANN0\FINESS_ET">'CRP NON SOUMIS EQUIL'!$H$118</definedName>
    <definedName name="CRERNHCPTET__7358____RRDANN0\Id_CR_SF_">'CRA_SF'!$H$118</definedName>
    <definedName name="CRERNHCPTET__7358____VDMANN0\FINESS_ET">'CRP NON SOUMIS EQUIL'!$F$118</definedName>
    <definedName name="CRERNHCPTET__7358____VDMANN0\Id_CR_SF_">'CRA_SF'!$F$118</definedName>
    <definedName name="CRERNHCPTET__738_____PRDANN0\FINESS_ET">'CRP NON SOUMIS EQUIL'!$E$119</definedName>
    <definedName name="CRERNHCPTET__738_____PRDANN0\Id_CR_SF_">'CRA_SF'!$E$119</definedName>
    <definedName name="CRERNHCPTET__738_____RRDANM1\FINESS_ET">'CRP NON SOUMIS EQUIL'!$D$119</definedName>
    <definedName name="CRERNHCPTET__738_____RRDANM1\Id_CR_SF_">'CRA_SF'!$D$119</definedName>
    <definedName name="CRERNHCPTET__738_____RRDANN0\FINESS_ET">'CRP NON SOUMIS EQUIL'!$H$119</definedName>
    <definedName name="CRERNHCPTET__738_____RRDANN0\Id_CR_SF_">'CRA_SF'!$H$119</definedName>
    <definedName name="CRERNHCPTET__738_____VDMANN0\FINESS_ET">'CRP NON SOUMIS EQUIL'!$F$119</definedName>
    <definedName name="CRERNHCPTET__738_____VDMANN0\Id_CR_SF_">'CRA_SF'!$F$119</definedName>
    <definedName name="CRERNHCPTET__74______PRDANN0\FINESS_ET">'CRP NON SOUMIS EQUIL'!$E$131</definedName>
    <definedName name="CRERNHCPTET__74______PRDANN0\Id_CR_SF_">'CRA_SF'!$E$131</definedName>
    <definedName name="CRERNHCPTET__74______RRDANM1\FINESS_ET">'CRP NON SOUMIS EQUIL'!$D$131</definedName>
    <definedName name="CRERNHCPTET__74______RRDANM1\Id_CR_SF_">'CRA_SF'!$D$131</definedName>
    <definedName name="CRERNHCPTET__74______RRDANN0\FINESS_ET">'CRP NON SOUMIS EQUIL'!$H$131</definedName>
    <definedName name="CRERNHCPTET__74______RRDANN0\Id_CR_SF_">'CRA_SF'!$H$131</definedName>
    <definedName name="CRERNHCPTET__74______VDMANN0\FINESS_ET">'CRP NON SOUMIS EQUIL'!$F$131</definedName>
    <definedName name="CRERNHCPTET__74______VDMANN0\Id_CR_SF_">'CRA_SF'!$F$131</definedName>
    <definedName name="CRERNHCPTET__75______PRDANN0\FINESS_ET">'CRP NON SOUMIS EQUIL'!$E$132</definedName>
    <definedName name="CRERNHCPTET__75______PRDANN0\Id_CR_SF_">'CRA_SF'!$E$132</definedName>
    <definedName name="CRERNHCPTET__75______RRDANM1\FINESS_ET">'CRP NON SOUMIS EQUIL'!$D$132</definedName>
    <definedName name="CRERNHCPTET__75______RRDANM1\Id_CR_SF_">'CRA_SF'!$D$132</definedName>
    <definedName name="CRERNHCPTET__75______RRDANN0\FINESS_ET">'CRP NON SOUMIS EQUIL'!$H$132</definedName>
    <definedName name="CRERNHCPTET__75______RRDANN0\Id_CR_SF_">'CRA_SF'!$H$132</definedName>
    <definedName name="CRERNHCPTET__75______VDMANN0\FINESS_ET">'CRP NON SOUMIS EQUIL'!$F$132</definedName>
    <definedName name="CRERNHCPTET__75______VDMANN0\Id_CR_SF_">'CRA_SF'!$F$132</definedName>
    <definedName name="CRERNHCPTET__76______PRDANN0\FINESS_ET">'CRP NON SOUMIS EQUIL'!$E$151</definedName>
    <definedName name="CRERNHCPTET__76______PRDANN0\Id_CR_SF_">'CRA_SF'!$E$151</definedName>
    <definedName name="CRERNHCPTET__76______RRDANM1\FINESS_ET">'CRP NON SOUMIS EQUIL'!$D$151</definedName>
    <definedName name="CRERNHCPTET__76______RRDANM1\Id_CR_SF_">'CRA_SF'!$D$151</definedName>
    <definedName name="CRERNHCPTET__76______RRDANN0\FINESS_ET">'CRP NON SOUMIS EQUIL'!$H$151</definedName>
    <definedName name="CRERNHCPTET__76______RRDANN0\Id_CR_SF_">'CRA_SF'!$H$151</definedName>
    <definedName name="CRERNHCPTET__76______VDMANN0\FINESS_ET">'CRP NON SOUMIS EQUIL'!$F$151</definedName>
    <definedName name="CRERNHCPTET__76______VDMANN0\Id_CR_SF_">'CRA_SF'!$F$151</definedName>
    <definedName name="CRERNHCPTET__771_____PRDANN0\FINESS_ET">'CRP NON SOUMIS EQUIL'!$E$154</definedName>
    <definedName name="CRERNHCPTET__771_____PRDANN0\Id_CR_SF_">'CRA_SF'!$E$154</definedName>
    <definedName name="CRERNHCPTET__771_____RRDANM1\FINESS_ET">'CRP NON SOUMIS EQUIL'!$D$154</definedName>
    <definedName name="CRERNHCPTET__771_____RRDANM1\Id_CR_SF_">'CRA_SF'!$D$154</definedName>
    <definedName name="CRERNHCPTET__771_____RRDANN0\FINESS_ET">'CRP NON SOUMIS EQUIL'!$H$154</definedName>
    <definedName name="CRERNHCPTET__771_____RRDANN0\Id_CR_SF_">'CRA_SF'!$H$154</definedName>
    <definedName name="CRERNHCPTET__771_____VDMANN0\FINESS_ET">'CRP NON SOUMIS EQUIL'!$F$154</definedName>
    <definedName name="CRERNHCPTET__771_____VDMANN0\Id_CR_SF_">'CRA_SF'!$F$154</definedName>
    <definedName name="CRERNHCPTET__775_____PRDANN0\FINESS_ET">'CRP NON SOUMIS EQUIL'!$E$155</definedName>
    <definedName name="CRERNHCPTET__775_____PRDANN0\Id_CR_SF_">'CRA_SF'!$E$155</definedName>
    <definedName name="CRERNHCPTET__775_____RRDANM1\FINESS_ET">'CRP NON SOUMIS EQUIL'!$D$155</definedName>
    <definedName name="CRERNHCPTET__775_____RRDANM1\Id_CR_SF_">'CRA_SF'!$D$155</definedName>
    <definedName name="CRERNHCPTET__775_____RRDANN0\FINESS_ET">'CRP NON SOUMIS EQUIL'!$H$155</definedName>
    <definedName name="CRERNHCPTET__775_____RRDANN0\Id_CR_SF_">'CRA_SF'!$H$155</definedName>
    <definedName name="CRERNHCPTET__775_____VDMANN0\FINESS_ET">'CRP NON SOUMIS EQUIL'!$F$155</definedName>
    <definedName name="CRERNHCPTET__775_____VDMANN0\Id_CR_SF_">'CRA_SF'!$F$155</definedName>
    <definedName name="CRERNHCPTET__777_____PRDANN0\FINESS_ET">'CRP NON SOUMIS EQUIL'!$E$156</definedName>
    <definedName name="CRERNHCPTET__777_____PRDANN0\Id_CR_SF_">'CRA_SF'!$E$156</definedName>
    <definedName name="CRERNHCPTET__777_____RRDANM1\FINESS_ET">'CRP NON SOUMIS EQUIL'!$D$156</definedName>
    <definedName name="CRERNHCPTET__777_____RRDANM1\Id_CR_SF_">'CRA_SF'!$D$156</definedName>
    <definedName name="CRERNHCPTET__777_____RRDANN0\FINESS_ET">'CRP NON SOUMIS EQUIL'!$H$156</definedName>
    <definedName name="CRERNHCPTET__777_____RRDANN0\Id_CR_SF_">'CRA_SF'!$H$156</definedName>
    <definedName name="CRERNHCPTET__777_____VDMANN0\FINESS_ET">'CRP NON SOUMIS EQUIL'!$F$156</definedName>
    <definedName name="CRERNHCPTET__777_____VDMANN0\Id_CR_SF_">'CRA_SF'!$F$156</definedName>
    <definedName name="CRERNHCPTET__778_____PRDANN0\FINESS_ET">'CRP NON SOUMIS EQUIL'!$E$157</definedName>
    <definedName name="CRERNHCPTET__778_____PRDANN0\Id_CR_SF_">'CRA_SF'!$E$157</definedName>
    <definedName name="CRERNHCPTET__778_____RRDANM1\FINESS_ET">'CRP NON SOUMIS EQUIL'!$D$157</definedName>
    <definedName name="CRERNHCPTET__778_____RRDANM1\Id_CR_SF_">'CRA_SF'!$D$157</definedName>
    <definedName name="CRERNHCPTET__778_____RRDANN0\FINESS_ET">'CRP NON SOUMIS EQUIL'!$H$157</definedName>
    <definedName name="CRERNHCPTET__778_____RRDANN0\Id_CR_SF_">'CRA_SF'!$H$157</definedName>
    <definedName name="CRERNHCPTET__778_____VDMANN0\FINESS_ET">'CRP NON SOUMIS EQUIL'!$F$157</definedName>
    <definedName name="CRERNHCPTET__778_____VDMANN0\Id_CR_SF_">'CRA_SF'!$F$157</definedName>
    <definedName name="CRERNHCPTET__7781____PRDANN0\FINESS_ET">'CRP NON SOUMIS EQUIL'!$E$158</definedName>
    <definedName name="CRERNHCPTET__7781____PRDANN0\Id_CR_SF_">'CRA_SF'!$E$158</definedName>
    <definedName name="CRERNHCPTET__7781____RRDANM1\FINESS_ET">'CRP NON SOUMIS EQUIL'!$D$158</definedName>
    <definedName name="CRERNHCPTET__7781____RRDANM1\Id_CR_SF_">'CRA_SF'!$D$158</definedName>
    <definedName name="CRERNHCPTET__7781____RRDANN0\FINESS_ET">'CRP NON SOUMIS EQUIL'!$H$158</definedName>
    <definedName name="CRERNHCPTET__7781____RRDANN0\Id_CR_SF_">'CRA_SF'!$H$158</definedName>
    <definedName name="CRERNHCPTET__7781____VDMANN0\FINESS_ET">'CRP NON SOUMIS EQUIL'!$F$158</definedName>
    <definedName name="CRERNHCPTET__7781____VDMANN0\Id_CR_SF_">'CRA_SF'!$F$158</definedName>
    <definedName name="CRERNHCPTET__7811____PRDANN0\FINESS_ET">'CRP NON SOUMIS EQUIL'!$E$160</definedName>
    <definedName name="CRERNHCPTET__7811____PRDANN0\Id_CR_SF_">'CRA_SF'!$E$160</definedName>
    <definedName name="CRERNHCPTET__7811____RRDANM1\FINESS_ET">'CRP NON SOUMIS EQUIL'!$D$160</definedName>
    <definedName name="CRERNHCPTET__7811____RRDANM1\Id_CR_SF_">'CRA_SF'!$D$160</definedName>
    <definedName name="CRERNHCPTET__7811____RRDANN0\FINESS_ET">'CRP NON SOUMIS EQUIL'!$H$160</definedName>
    <definedName name="CRERNHCPTET__7811____RRDANN0\Id_CR_SF_">'CRA_SF'!$H$160</definedName>
    <definedName name="CRERNHCPTET__7811____VDMANN0\FINESS_ET">'CRP NON SOUMIS EQUIL'!$F$160</definedName>
    <definedName name="CRERNHCPTET__7811____VDMANN0\Id_CR_SF_">'CRA_SF'!$F$160</definedName>
    <definedName name="CRERNHCPTET__7815____PRDANN0\FINESS_ET">'CRP NON SOUMIS EQUIL'!$E$161</definedName>
    <definedName name="CRERNHCPTET__7815____PRDANN0\Id_CR_SF_">'CRA_SF'!$E$161</definedName>
    <definedName name="CRERNHCPTET__7815____RRDANM1\FINESS_ET">'CRP NON SOUMIS EQUIL'!$D$161</definedName>
    <definedName name="CRERNHCPTET__7815____RRDANM1\Id_CR_SF_">'CRA_SF'!$D$161</definedName>
    <definedName name="CRERNHCPTET__7815____RRDANN0\FINESS_ET">'CRP NON SOUMIS EQUIL'!$H$161</definedName>
    <definedName name="CRERNHCPTET__7815____RRDANN0\Id_CR_SF_">'CRA_SF'!$H$161</definedName>
    <definedName name="CRERNHCPTET__7815____VDMANN0\FINESS_ET">'CRP NON SOUMIS EQUIL'!$F$161</definedName>
    <definedName name="CRERNHCPTET__7815____VDMANN0\Id_CR_SF_">'CRA_SF'!$F$161</definedName>
    <definedName name="CRERNHCPTET__7816____PRDANN0\FINESS_ET">'CRP NON SOUMIS EQUIL'!$E$162</definedName>
    <definedName name="CRERNHCPTET__7816____PRDANN0\Id_CR_SF_">'CRA_SF'!$E$162</definedName>
    <definedName name="CRERNHCPTET__7816____RRDANM1\FINESS_ET">'CRP NON SOUMIS EQUIL'!$D$162</definedName>
    <definedName name="CRERNHCPTET__7816____RRDANM1\Id_CR_SF_">'CRA_SF'!$D$162</definedName>
    <definedName name="CRERNHCPTET__7816____RRDANN0\FINESS_ET">'CRP NON SOUMIS EQUIL'!$H$162</definedName>
    <definedName name="CRERNHCPTET__7816____RRDANN0\Id_CR_SF_">'CRA_SF'!$H$162</definedName>
    <definedName name="CRERNHCPTET__7816____VDMANN0\FINESS_ET">'CRP NON SOUMIS EQUIL'!$F$162</definedName>
    <definedName name="CRERNHCPTET__7816____VDMANN0\Id_CR_SF_">'CRA_SF'!$F$162</definedName>
    <definedName name="CRERNHCPTET__7817____PRDANN0\FINESS_ET">'CRP NON SOUMIS EQUIL'!$E$163</definedName>
    <definedName name="CRERNHCPTET__7817____PRDANN0\Id_CR_SF_">'CRA_SF'!$E$163</definedName>
    <definedName name="CRERNHCPTET__7817____RRDANM1\FINESS_ET">'CRP NON SOUMIS EQUIL'!$D$163</definedName>
    <definedName name="CRERNHCPTET__7817____RRDANM1\Id_CR_SF_">'CRA_SF'!$D$163</definedName>
    <definedName name="CRERNHCPTET__7817____RRDANN0\FINESS_ET">'CRP NON SOUMIS EQUIL'!$H$163</definedName>
    <definedName name="CRERNHCPTET__7817____RRDANN0\Id_CR_SF_">'CRA_SF'!$H$163</definedName>
    <definedName name="CRERNHCPTET__7817____VDMANN0\FINESS_ET">'CRP NON SOUMIS EQUIL'!$F$163</definedName>
    <definedName name="CRERNHCPTET__7817____VDMANN0\Id_CR_SF_">'CRA_SF'!$F$163</definedName>
    <definedName name="CRERNHCPTET__786_____PRDANN0\FINESS_ET">'CRP NON SOUMIS EQUIL'!$E$164</definedName>
    <definedName name="CRERNHCPTET__786_____PRDANN0\Id_CR_SF_">'CRA_SF'!$E$164</definedName>
    <definedName name="CRERNHCPTET__786_____RRDANM1\FINESS_ET">'CRP NON SOUMIS EQUIL'!$D$164</definedName>
    <definedName name="CRERNHCPTET__786_____RRDANM1\Id_CR_SF_">'CRA_SF'!$D$164</definedName>
    <definedName name="CRERNHCPTET__786_____RRDANN0\FINESS_ET">'CRP NON SOUMIS EQUIL'!$H$164</definedName>
    <definedName name="CRERNHCPTET__786_____RRDANN0\Id_CR_SF_">'CRA_SF'!$H$164</definedName>
    <definedName name="CRERNHCPTET__786_____VDMANN0\FINESS_ET">'CRP NON SOUMIS EQUIL'!$F$164</definedName>
    <definedName name="CRERNHCPTET__786_____VDMANN0\Id_CR_SF_">'CRA_SF'!$F$164</definedName>
    <definedName name="CRERNHCPTET__787_____PRDANN0\FINESS_ET">'CRP NON SOUMIS EQUIL'!$E$165</definedName>
    <definedName name="CRERNHCPTET__787_____PRDANN0\Id_CR_SF_">'CRA_SF'!$E$165</definedName>
    <definedName name="CRERNHCPTET__787_____RRDANM1\FINESS_ET">'CRP NON SOUMIS EQUIL'!$D$165</definedName>
    <definedName name="CRERNHCPTET__787_____RRDANM1\Id_CR_SF_">'CRA_SF'!$D$165</definedName>
    <definedName name="CRERNHCPTET__787_____RRDANN0\FINESS_ET">'CRP NON SOUMIS EQUIL'!$H$165</definedName>
    <definedName name="CRERNHCPTET__787_____RRDANN0\Id_CR_SF_">'CRA_SF'!$H$165</definedName>
    <definedName name="CRERNHCPTET__787_____VDMANN0\FINESS_ET">'CRP NON SOUMIS EQUIL'!$F$165</definedName>
    <definedName name="CRERNHCPTET__787_____VDMANN0\Id_CR_SF_">'CRA_SF'!$F$165</definedName>
    <definedName name="CRERNHCPTET__789_____PRDANN0\FINESS_ET">'CRP NON SOUMIS EQUIL'!$E$166</definedName>
    <definedName name="CRERNHCPTET__789_____PRDANN0\Id_CR_SF_">'CRA_SF'!$E$166</definedName>
    <definedName name="CRERNHCPTET__789_____RRDANM1\FINESS_ET">'CRP NON SOUMIS EQUIL'!$D$166</definedName>
    <definedName name="CRERNHCPTET__789_____RRDANM1\Id_CR_SF_">'CRA_SF'!$D$166</definedName>
    <definedName name="CRERNHCPTET__789_____RRDANN0\FINESS_ET">'CRP NON SOUMIS EQUIL'!$H$166</definedName>
    <definedName name="CRERNHCPTET__789_____RRDANN0\Id_CR_SF_">'CRA_SF'!$H$166</definedName>
    <definedName name="CRERNHCPTET__789_____VDMANN0\FINESS_ET">'CRP NON SOUMIS EQUIL'!$F$166</definedName>
    <definedName name="CRERNHCPTET__789_____VDMANN0\Id_CR_SF_">'CRA_SF'!$F$166</definedName>
    <definedName name="CRERNHCPTET__78921___PRDANN0\FINESS_ET">'CRP NON SOUMIS EQUIL'!$E$167</definedName>
    <definedName name="CRERNHCPTET__78921___PRDANN0\Id_CR_SF_">'CRA_SF'!$E$167</definedName>
    <definedName name="CRERNHCPTET__78921___RRDANM1\FINESS_ET">'CRP NON SOUMIS EQUIL'!$D$167</definedName>
    <definedName name="CRERNHCPTET__78921___RRDANM1\Id_CR_SF_">'CRA_SF'!$D$167</definedName>
    <definedName name="CRERNHCPTET__78921___RRDANN0\FINESS_ET">'CRP NON SOUMIS EQUIL'!$H$167</definedName>
    <definedName name="CRERNHCPTET__78921___RRDANN0\Id_CR_SF_">'CRA_SF'!$H$167</definedName>
    <definedName name="CRERNHCPTET__78921___VDMANN0\FINESS_ET">'CRP NON SOUMIS EQUIL'!$F$167</definedName>
    <definedName name="CRERNHCPTET__78921___VDMANN0\Id_CR_SF_">'CRA_SF'!$F$167</definedName>
    <definedName name="CRERNHCPTET__78922___PRDANN0\FINESS_ET">'CRP NON SOUMIS EQUIL'!$E$168</definedName>
    <definedName name="CRERNHCPTET__78922___PRDANN0\Id_CR_SF_">'CRA_SF'!$E$168</definedName>
    <definedName name="CRERNHCPTET__78922___RRDANM1\FINESS_ET">'CRP NON SOUMIS EQUIL'!$D$168</definedName>
    <definedName name="CRERNHCPTET__78922___RRDANM1\Id_CR_SF_">'CRA_SF'!$D$168</definedName>
    <definedName name="CRERNHCPTET__78922___RRDANN0\FINESS_ET">'CRP NON SOUMIS EQUIL'!$H$168</definedName>
    <definedName name="CRERNHCPTET__78922___RRDANN0\Id_CR_SF_">'CRA_SF'!$H$168</definedName>
    <definedName name="CRERNHCPTET__78922___VDMANN0\FINESS_ET">'CRP NON SOUMIS EQUIL'!$F$168</definedName>
    <definedName name="CRERNHCPTET__78922___VDMANN0\Id_CR_SF_">'CRA_SF'!$F$168</definedName>
    <definedName name="CRERNHCPTET__79______PRDANN0\FINESS_ET">'CRP NON SOUMIS EQUIL'!$E$169</definedName>
    <definedName name="CRERNHCPTET__79______PRDANN0\Id_CR_SF_">'CRA_SF'!$E$169</definedName>
    <definedName name="CRERNHCPTET__79______RRDANM1\FINESS_ET">'CRP NON SOUMIS EQUIL'!$D$169</definedName>
    <definedName name="CRERNHCPTET__79______RRDANM1\Id_CR_SF_">'CRA_SF'!$D$169</definedName>
    <definedName name="CRERNHCPTET__79______RRDANN0\FINESS_ET">'CRP NON SOUMIS EQUIL'!$H$169</definedName>
    <definedName name="CRERNHCPTET__79______RRDANN0\Id_CR_SF_">'CRA_SF'!$H$169</definedName>
    <definedName name="CRERNHCPTET__79______VDMANN0\FINESS_ET">'CRP NON SOUMIS EQUIL'!$F$169</definedName>
    <definedName name="CRERNHCPTET__79______VDMANN0\Id_CR_SF_">'CRA_SF'!$F$169</definedName>
    <definedName name="CRERNHCPTET__A106857_RRDANN0\FINESS_ET">'Affectation_Resultats'!$E$26</definedName>
    <definedName name="CRERNHCPTET__A106857_RRDANN0\Id_CR_SF_">'Affectation_Resultats'!$G$26</definedName>
    <definedName name="CRERNHCPTET__C106852_RRDANN0\_________">'Suivi_Affectation_Résultats_II'!$D$13</definedName>
    <definedName name="CRERNHCPTET__C106855_RRDANN0\_________">'Suivi_Affectation_Résultats_II'!$D$14</definedName>
    <definedName name="CRERNHCPTET__C106856_RRDANN0\_________">'Suivi_Affectation_Résultats_II'!$D$15</definedName>
    <definedName name="CRERNHCPTET__C106857_RRDANN0\_________">'Suivi_Affectation_Résultats_II'!$D$16</definedName>
    <definedName name="CRERNHCPTET__C1150___RRDANN0\_________">'Suivi_Affectation_Résultats_II'!$D$6</definedName>
    <definedName name="CRERNHCPTET__C11590__RRDANN0\_________">'Suivi_Affectation_Résultats_II'!$D$7</definedName>
    <definedName name="CRERNHCPTET__C11591__RRDANN0\_________">'Suivi_Affectation_Résultats_II'!$D$8</definedName>
    <definedName name="CRERNHCPTET__C115921_RRDANN0\_________">'Suivi_Affectation_Résultats_II'!$D$9</definedName>
    <definedName name="CRERNHCPTET__C115922_RRDANN0\_________">'Suivi_Affectation_Résultats_II'!$D$10</definedName>
    <definedName name="CRERNHCPTET__C115923_RRDANN0\_________">'Suivi_Affectation_Résultats_II'!$D$11</definedName>
    <definedName name="CRERNHCPTET__C115928_RRDANN0\_________">'Suivi_Affectation_Résultats_II'!$D$12</definedName>
    <definedName name="CRERNHCPTET__D106852_RRDANN0\FINESS_ET">'Suivi_Affectation_Résultats_I'!$G$13</definedName>
    <definedName name="CRERNHCPTET__D106852_RRDANN0\Id_CR_SF_">'Suivi_Affectation_Résultats_I'!$D$13</definedName>
    <definedName name="CRERNHCPTET__D106855_RRDANN0\FINESS_ET">'Suivi_Affectation_Résultats_I'!$G$14</definedName>
    <definedName name="CRERNHCPTET__D106855_RRDANN0\Id_CR_SF_">'Suivi_Affectation_Résultats_I'!$D$14</definedName>
    <definedName name="CRERNHCPTET__D106856_RRDANN0\FINESS_ET">'Suivi_Affectation_Résultats_I'!$G$15</definedName>
    <definedName name="CRERNHCPTET__D106856_RRDANN0\Id_CR_SF_">'Suivi_Affectation_Résultats_I'!$D$15</definedName>
    <definedName name="CRERNHCPTET__D106857_RRDANN0\FINESS_ET">'Suivi_Affectation_Résultats_I'!$G$16</definedName>
    <definedName name="CRERNHCPTET__D106857_RRDANN0\Id_CR_SF_">'Suivi_Affectation_Résultats_I'!$D$16</definedName>
    <definedName name="CRERNHCPTET__D1150___RRDANN0\FINESS_ET">'Suivi_Affectation_Résultats_I'!$G$6</definedName>
    <definedName name="CRERNHCPTET__D1150___RRDANN0\Id_CR_SF_">'Suivi_Affectation_Résultats_I'!$D$6</definedName>
    <definedName name="CRERNHCPTET__D11590__RRDANN0\FINESS_ET">'Suivi_Affectation_Résultats_I'!$G$7</definedName>
    <definedName name="CRERNHCPTET__D11590__RRDANN0\Id_CR_SF_">'Suivi_Affectation_Résultats_I'!$D$7</definedName>
    <definedName name="CRERNHCPTET__D11591__RRDANN0\FINESS_ET">'Suivi_Affectation_Résultats_I'!$G$8</definedName>
    <definedName name="CRERNHCPTET__D11591__RRDANN0\Id_CR_SF_">'Suivi_Affectation_Résultats_I'!$D$8</definedName>
    <definedName name="CRERNHCPTET__D115921_RRDANN0\FINESS_ET">'Suivi_Affectation_Résultats_I'!$G$9</definedName>
    <definedName name="CRERNHCPTET__D115921_RRDANN0\Id_CR_SF_">'Suivi_Affectation_Résultats_I'!$D$9</definedName>
    <definedName name="CRERNHCPTET__D115922_RRDANN0\FINESS_ET">'Suivi_Affectation_Résultats_I'!$G$10</definedName>
    <definedName name="CRERNHCPTET__D115922_RRDANN0\Id_CR_SF_">'Suivi_Affectation_Résultats_I'!$D$10</definedName>
    <definedName name="CRERNHCPTET__D115923_RRDANN0\FINESS_ET">'Suivi_Affectation_Résultats_I'!$G$11</definedName>
    <definedName name="CRERNHCPTET__D115923_RRDANN0\Id_CR_SF_">'Suivi_Affectation_Résultats_I'!$D$11</definedName>
    <definedName name="CRERNHCPTET__D115928_RRDANN0\FINESS_ET">'Suivi_Affectation_Résultats_I'!$G$12</definedName>
    <definedName name="CRERNHCPTET__D115928_RRDANN0\Id_CR_SF_">'Suivi_Affectation_Résultats_I'!$D$12</definedName>
    <definedName name="CRERNHCPTET__DEFIC___RRDANN0\FINESS_ET">'Affectation_Resultats'!$E$7</definedName>
    <definedName name="CRERNHCPTET__DEFIC___RRDANN0\Id_CR_SF_">'Affectation_Resultats'!$G$7</definedName>
    <definedName name="CRERNHCPTET__DEFREPRIPRDANN0\FINESS_ET">'CRP NON SOUMIS EQUIL'!$E$179</definedName>
    <definedName name="CRERNHCPTET__DEFREPRIPRDANN0\Id_CR_SF_">'CRA_SF'!$E$179</definedName>
    <definedName name="CRERNHCPTET__DEFREPRIRRDANM1\FINESS_ET">'CRP NON SOUMIS EQUIL'!$D$179</definedName>
    <definedName name="CRERNHCPTET__DEFREPRIRRDANM1\Id_CR_SF_">'CRA_SF'!$D$179</definedName>
    <definedName name="CRERNHCPTET__DEFREPRIRRDANN0\FINESS_ET">'CRP NON SOUMIS EQUIL'!$H$179</definedName>
    <definedName name="CRERNHCPTET__DEFREPRIRRDANN0\Id_CR_SF_">'CRA_SF'!$H$179</definedName>
    <definedName name="CRERNHCPTET__DEFREPRIVDMANN0\FINESS_ET">'CRP NON SOUMIS EQUIL'!$F$179</definedName>
    <definedName name="CRERNHCPTET__DEFREPRIVDMANN0\Id_CR_SF_">'CRA_SF'!$F$179</definedName>
    <definedName name="CRERNHCPTET__EXCED___RRDANN0\FINESS_ET">'Affectation_Resultats'!$E$6</definedName>
    <definedName name="CRERNHCPTET__EXCED___RRDANN0\Id_CR_SF_">'Affectation_Resultats'!$G$6</definedName>
    <definedName name="CRERNHCPTET__EXCREPRIPRDANN0\FINESS_ET">'CRP NON SOUMIS EQUIL'!$E$180</definedName>
    <definedName name="CRERNHCPTET__EXCREPRIPRDANN0\Id_CR_SF_">'CRA_SF'!$E$180</definedName>
    <definedName name="CRERNHCPTET__EXCREPRIRRDANM1\FINESS_ET">'CRP NON SOUMIS EQUIL'!$D$180</definedName>
    <definedName name="CRERNHCPTET__EXCREPRIRRDANM1\Id_CR_SF_">'CRA_SF'!$D$180</definedName>
    <definedName name="CRERNHCPTET__EXCREPRIRRDANN0\FINESS_ET">'CRP NON SOUMIS EQUIL'!$H$180</definedName>
    <definedName name="CRERNHCPTET__EXCREPRIRRDANN0\Id_CR_SF_">'CRA_SF'!$H$180</definedName>
    <definedName name="CRERNHCPTET__EXCREPRIVDMANN0\FINESS_ET">'CRP NON SOUMIS EQUIL'!$F$180</definedName>
    <definedName name="CRERNHCPTET__EXCREPRIVDMANN0\Id_CR_SF_">'CRA_SF'!$F$180</definedName>
    <definedName name="CRERNHCPTET__P106852_RRDANN0\FINESS_ET">'Affectation_Resultats'!$E$23</definedName>
    <definedName name="CRERNHCPTET__P106852_RRDANN0\Id_CR_SF_">'Affectation_Resultats'!$G$23</definedName>
    <definedName name="CRERNHCPTET__P106855_RRDANN0\FINESS_ET">'Affectation_Resultats'!$E$24</definedName>
    <definedName name="CRERNHCPTET__P106855_RRDANN0\Id_CR_SF_">'Affectation_Resultats'!$G$24</definedName>
    <definedName name="CRERNHCPTET__P106856_RRDANN0\FINESS_ET">'Affectation_Resultats'!$E$25</definedName>
    <definedName name="CRERNHCPTET__P106856_RRDANN0\Id_CR_SF_">'Affectation_Resultats'!$G$25</definedName>
    <definedName name="CRERNHCPTET__P1150___RRDANN0\FINESS_ET" comment="New">'Affectation_Resultats'!$E$16</definedName>
    <definedName name="CRERNHCPTET__P1150___RRDANN0\Id_CR_SF_">'Affectation_Resultats'!$G$16</definedName>
    <definedName name="CRERNHCPTET__P11590__RRDANN0\FINESS_ET">'Affectation_Resultats'!$E$17</definedName>
    <definedName name="CRERNHCPTET__P11590__RRDANN0\Id_CR_SF_">'Affectation_Resultats'!$G$17</definedName>
    <definedName name="CRERNHCPTET__P115921_RRDANN0\FINESS_ET">'Affectation_Resultats'!$E$19</definedName>
    <definedName name="CRERNHCPTET__P115921_RRDANN0\Id_CR_SF_">'Affectation_Resultats'!$G$19</definedName>
    <definedName name="CRERNHCPTET__P115922_RRDANN0\FINESS_ET">'Affectation_Resultats'!$E$20</definedName>
    <definedName name="CRERNHCPTET__P115922_RRDANN0\Id_CR_SF_">'Affectation_Resultats'!$G$20</definedName>
    <definedName name="CRERNHCPTET__P115923_RRDANN0\FINESS_ET">'Affectation_Resultats'!$E$21</definedName>
    <definedName name="CRERNHCPTET__P115923_RRDANN0\Id_CR_SF_">'Affectation_Resultats'!$G$21</definedName>
    <definedName name="CRERNHCPTET__P115928_RRDANN0\FINESS_ET">'Affectation_Resultats'!$E$22</definedName>
    <definedName name="CRERNHCPTET__P115928_RRDANN0\Id_CR_SF_">'Affectation_Resultats'!$G$22</definedName>
    <definedName name="CRERNHCPTET__P1195___RRDANN0\FINESS_ET">'Affectation_Resultats'!$E$18</definedName>
    <definedName name="CRERNHCPTET__P1195___RRDANN0\Id_CR_SF_">'Affectation_Resultats'!$G$18</definedName>
    <definedName name="CRERNHCPTET__R106852_ANTANP1\_________">'Suivi_Affectation_Résultats_II'!$E$13</definedName>
    <definedName name="CRERNHCPTET__R106852_BEXANP1\FINESS_ET">'Suivi_Affectation_Résultats_I'!$H$13</definedName>
    <definedName name="CRERNHCPTET__R106852_BEXANP1\Id_CR_SF_">'Suivi_Affectation_Résultats_I'!$E$13</definedName>
    <definedName name="CRERNHCPTET__R106855_ANTANP1\_________">'Suivi_Affectation_Résultats_II'!$E$14</definedName>
    <definedName name="CRERNHCPTET__R106855_BEXANP1\FINESS_ET">'Suivi_Affectation_Résultats_I'!$H$14</definedName>
    <definedName name="CRERNHCPTET__R106855_BEXANP1\Id_CR_SF_">'Suivi_Affectation_Résultats_I'!$E$14</definedName>
    <definedName name="CRERNHCPTET__R106856_ANTANP1\_________">'Suivi_Affectation_Résultats_II'!$E$15</definedName>
    <definedName name="CRERNHCPTET__R106856_BEXANP1\FINESS_ET">'Suivi_Affectation_Résultats_I'!$H$15</definedName>
    <definedName name="CRERNHCPTET__R106856_BEXANP1\Id_CR_SF_">'Suivi_Affectation_Résultats_I'!$E$15</definedName>
    <definedName name="CRERNHCPTET__R106857_ANTANP1\_________">'Suivi_Affectation_Résultats_II'!$E$16</definedName>
    <definedName name="CRERNHCPTET__R106857_BEXANP1\FINESS_ET">'Suivi_Affectation_Résultats_I'!$H$16</definedName>
    <definedName name="CRERNHCPTET__R106857_BEXANP1\Id_CR_SF_">'Suivi_Affectation_Résultats_I'!$E$16</definedName>
    <definedName name="CRERNHCPTET__R106857_RRDANN0\FINESS_ET">'Affectation_Resultats'!$E$27</definedName>
    <definedName name="CRERNHCPTET__R106857_RRDANN0\Id_CR_SF_">'Affectation_Resultats'!$G$27</definedName>
    <definedName name="CRERNHCPTET__R1150___ANTANP1\_________">'Suivi_Affectation_Résultats_II'!$E$6</definedName>
    <definedName name="CRERNHCPTET__R1150___BEXANP1\FINESS_ET">'Suivi_Affectation_Résultats_I'!$H$6</definedName>
    <definedName name="CRERNHCPTET__R1150___BEXANP1\Id_CR_SF_">'Suivi_Affectation_Résultats_I'!$E$6</definedName>
    <definedName name="CRERNHCPTET__R11590__ANTANP1\_________">'Suivi_Affectation_Résultats_II'!$E$7</definedName>
    <definedName name="CRERNHCPTET__R11590__BEXANP1\FINESS_ET">'Suivi_Affectation_Résultats_I'!$H$7</definedName>
    <definedName name="CRERNHCPTET__R11590__BEXANP1\Id_CR_SF_">'Suivi_Affectation_Résultats_I'!$E$7</definedName>
    <definedName name="CRERNHCPTET__R11591__ANTANP1\_________">'Suivi_Affectation_Résultats_II'!$E$8</definedName>
    <definedName name="CRERNHCPTET__R11591__BEXANP1\FINESS_ET">'Suivi_Affectation_Résultats_I'!$H$8</definedName>
    <definedName name="CRERNHCPTET__R11591__BEXANP1\Id_CR_SF_">'Suivi_Affectation_Résultats_I'!$E$8</definedName>
    <definedName name="CRERNHCPTET__R115921_ANTANP1\_________">'Suivi_Affectation_Résultats_II'!$E$9</definedName>
    <definedName name="CRERNHCPTET__R115921_BEXANP1\FINESS_ET">'Suivi_Affectation_Résultats_I'!$H$9</definedName>
    <definedName name="CRERNHCPTET__R115921_BEXANP1\Id_CR_SF_">'Suivi_Affectation_Résultats_I'!$E$9</definedName>
    <definedName name="CRERNHCPTET__R115922_ANTANP1\_________">'Suivi_Affectation_Résultats_II'!$E$10</definedName>
    <definedName name="CRERNHCPTET__R115922_BEXANP1\FINESS_ET">'Suivi_Affectation_Résultats_I'!$H$10</definedName>
    <definedName name="CRERNHCPTET__R115922_BEXANP1\Id_CR_SF_">'Suivi_Affectation_Résultats_I'!$E$10</definedName>
    <definedName name="CRERNHCPTET__R115923_ANTANP1\_________">'Suivi_Affectation_Résultats_II'!$E$11</definedName>
    <definedName name="CRERNHCPTET__R115923_BEXANP1\FINESS_ET">'Suivi_Affectation_Résultats_I'!$H$11</definedName>
    <definedName name="CRERNHCPTET__R115923_BEXANP1\Id_CR_SF_">'Suivi_Affectation_Résultats_I'!$E$11</definedName>
    <definedName name="CRERNHCPTET__R115928_ANTANP1\_________">'Suivi_Affectation_Résultats_II'!$E$12</definedName>
    <definedName name="CRERNHCPTET__R115928_BEXANP1\FINESS_ET">'Suivi_Affectation_Résultats_I'!$H$12</definedName>
    <definedName name="CRERNHCPTET__R115928_BEXANP1\Id_CR_SF_">'Suivi_Affectation_Résultats_I'!$E$12</definedName>
    <definedName name="CRERNHCPTET__RESADMINRRDANN0\FINESS_ET">'Affectation_Resultats'!$E$13</definedName>
    <definedName name="CRERNHCPTET__RESADMINRRDANN0\Id_CR_SF_">'Affectation_Resultats'!$G$13</definedName>
    <definedName name="CRERNHCPTET__TREXCEDIRRDANN0\FINESS_ET">'Affectation_Resultats'!$E$11</definedName>
    <definedName name="CRERNHCPTET__TREXCEDIRRDANN0\Id_CR_SF_">'Affectation_Resultats'!$G$11</definedName>
    <definedName name="CRERNHCPTET__TREXCEDORRDANN0\FINESS_ET">'Affectation_Resultats'!$E$10</definedName>
    <definedName name="CRERNHCPTET__TREXCEDORRDANN0\Id_CR_SF_">'Affectation_Resultats'!$G$10</definedName>
    <definedName name="CRERNHIDEN___ADRESSE____ANN0\_________">'Page de garde'!$D$12</definedName>
    <definedName name="CRERNHIDEN___ADRESSE____ANN0\FINESS_ET">'Page de garde'!$D$28</definedName>
    <definedName name="CRERNHIDEN___ADRESSE____ANN0\Id_CR_SF_">'Id_CR_SF'!$D$8</definedName>
    <definedName name="CRERNHIDEN___ANNEEREF___ANN0\_________">'Page de garde'!$D$4</definedName>
    <definedName name="CRERNHIDEN___CAPAAUTO___ANN0\FINESS_ET">'Page de garde'!$H$28</definedName>
    <definedName name="CRERNHIDEN___CAPAAUTO___ANN0\Id_CR_SF_">'Id_CR_SF'!$G$8</definedName>
    <definedName name="CRERNHIDEN___CAPAINST___ANN0\FINESS_ET">'Page de garde'!$I$28</definedName>
    <definedName name="CRERNHIDEN___CAPAINST___ANN0\Id_CR_SF_">'Id_CR_SF'!$H$8</definedName>
    <definedName name="CRERNHIDEN___CATEGORI___ANN0\FINESS_ET">'Page de garde'!$F$28</definedName>
    <definedName name="CRERNHIDEN___CATEGORI___ANN0\Id_CR_SF_">'Id_CR_SF'!$F$8</definedName>
    <definedName name="CRERNHIDEN___CCNT_______ANN0\_________">'Page de garde'!$E$33</definedName>
    <definedName name="CRERNHIDEN___DATEAUTO___ANN0\FINESS_ET">'Page de garde'!$N$28</definedName>
    <definedName name="CRERNHIDEN___DATECPOM___ANN0\_________">'Conversions'!$B$1</definedName>
    <definedName name="CRERNHIDEN___DATEGENE___ANN0\_________">'Conversions'!$B$2</definedName>
    <definedName name="CRERNHIDEN___EDITEURL___ANN0\_________">'Page de garde'!$A$3</definedName>
    <definedName name="CRERNHIDEN___EMAIL______ANN0\_________">'Page de garde'!$D$18</definedName>
    <definedName name="CRERNHIDEN___FAX________ANN0\_________">'Page de garde'!$D$16</definedName>
    <definedName name="CRERNHIDEN___FINESSET___ANN0\FINESS_ET">'Page de garde'!$E$28</definedName>
    <definedName name="CRERNHIDEN___FINESSET___ANN0\Id_CR_SF_">'Id_CR_SF'!$E$8</definedName>
    <definedName name="CRERNHIDEN___FINESSPR___ANN0\_________">'Page de garde'!$E$28</definedName>
    <definedName name="CRERNHIDEN___Id_CR_SF___ANN0\Id_CR_SF_">'Id_CR_SF'!$B$8</definedName>
    <definedName name="CRERNHIDEN___JOUROUV____ANN0\FINESS_ET">'Page de garde'!$J$28</definedName>
    <definedName name="CRERNHIDEN___JOUROUV____ANN0\Id_CR_SF_">'Id_CR_SF'!$I$8</definedName>
    <definedName name="CRERNHIDEN___NFINESS____ANN0\_________">'Page de garde'!$D$6</definedName>
    <definedName name="CRERNHIDEN___NOMETAB____ANN0\FINESS_ET">'Page de garde'!$C$28</definedName>
    <definedName name="CRERNHIDEN___NOMETAB____ANN0\Id_CR_SF_">'Id_CR_SF'!$C$8</definedName>
    <definedName name="CRERNHIDEN___NOMREPRE___ANN0\_________">'Page de garde'!$D$20</definedName>
    <definedName name="CRERNHIDEN___ORGAGEST___ANN0\_________">'Page de garde'!$D$8</definedName>
    <definedName name="CRERNHIDEN___STATUTJU___ANN0\_________">'Page de garde'!$D$10</definedName>
    <definedName name="CRERNHIDEN___TEL________ANN0\_________">'Page de garde'!$D$14</definedName>
    <definedName name="CRERNHIDEN___VERSION____ANN0\_________">'Page de garde'!$A$1</definedName>
    <definedName name="CRERNHIDEN___VERSIONL___ANN0\_________">'Page de garde'!$A$2</definedName>
    <definedName name="_xlnm.Print_Titles" localSheetId="14">'Affectation_Resultats'!$B:$C</definedName>
    <definedName name="_xlnm.Print_Titles" localSheetId="15">'Suivi_Affectation_Résultats_I'!$B:$C</definedName>
    <definedName name="RepereConso">'Conso'!$C:$C</definedName>
    <definedName name="RepereCRP">'Synthèse CR'!$5:$17</definedName>
    <definedName name="RepereCRP_FISF">'Synthèse CR'!$21:$35</definedName>
    <definedName name="RepereEHPAD_FinessET">'Affectation_Resultats'!$E:$E</definedName>
    <definedName name="RepereEHPAD_ID_CR_SF">'Affectation_Resultats'!$G:$G</definedName>
    <definedName name="RepereESSMS_FinessET">'Affectation_Resultats'!$F:$F</definedName>
    <definedName name="RepereESSMS_ID_CR_SF">'Affectation_Resultats'!$H:$H</definedName>
    <definedName name="RepereProchain">'Synthèse CR'!$A$21</definedName>
    <definedName name="RepereProchainConso">'Conso'!$D$1</definedName>
    <definedName name="RepereSuiviResultat_FinessET">'Suivi_Affectation_Résultats_I'!$G:$I</definedName>
    <definedName name="RepereSuiviResultat_ID_CR_SF">'Suivi_Affectation_Résultats_I'!$D:$F</definedName>
    <definedName name="RepereTitreSuiviAffectationResultat">'Suivi_Affectation_Résultats_I'!$B$2:$M$2</definedName>
    <definedName name="RepereTotalResultat">'Affectation_Resultats'!$I:$I</definedName>
    <definedName name="RepereTotalSuiviResultat">'Suivi_Affectation_Résultats_I'!$J:$J</definedName>
    <definedName name="statut">'Liste'!$A$2:$A$4</definedName>
    <definedName name="_xlnm.Print_Area" localSheetId="14">'Affectation_Resultats'!$A$1:$AO$35</definedName>
    <definedName name="_xlnm.Print_Area" localSheetId="10">'CRA_SF'!$B$1:$K$181</definedName>
    <definedName name="_xlnm.Print_Area" localSheetId="9">'CRP NON SOUMIS EQUIL'!$B$1:$J$180</definedName>
    <definedName name="_xlnm.Print_Area" localSheetId="12">'ERRD synthétique'!$B$2:$G$25</definedName>
    <definedName name="_xlnm.Print_Area" localSheetId="6">'Page de garde'!$A$1:$L$35</definedName>
    <definedName name="_xlnm.Print_Area" localSheetId="8">'Sommaire'!$A$1:$C$20</definedName>
    <definedName name="_xlnm.Print_Area" localSheetId="15">'Suivi_Affectation_Résultats_I'!$A$1:$AL$19</definedName>
    <definedName name="_xlnm.Print_Area" localSheetId="11">'Synthèse CR'!$A$1:$H$69</definedName>
    <definedName name="_xlnm.Print_Area" localSheetId="13">'Tableau_Rcc'!$B$2:$K$41</definedName>
  </definedNames>
  <calcPr fullCalcOnLoad="1"/>
</workbook>
</file>

<file path=xl/sharedStrings.xml><?xml version="1.0" encoding="utf-8"?>
<sst xmlns="http://schemas.openxmlformats.org/spreadsheetml/2006/main" count="1087" uniqueCount="553">
  <si>
    <t>Total</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</si>
  <si>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</si>
  <si>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</si>
  <si>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</si>
  <si>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</si>
  <si>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</si>
  <si>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</si>
  <si>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</si>
  <si>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</si>
  <si>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</si>
  <si>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</si>
  <si>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</si>
  <si>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</si>
  <si>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</si>
  <si>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</si>
  <si>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</si>
  <si>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</si>
  <si>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</si>
  <si>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</si>
  <si>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</si>
  <si>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</si>
  <si>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</si>
  <si>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</si>
  <si>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</si>
  <si>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</si>
  <si>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</si>
  <si>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</si>
  <si>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</si>
  <si>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</si>
  <si>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</si>
  <si>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</si>
  <si>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</si>
  <si>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</si>
  <si>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</si>
  <si>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</si>
  <si>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</si>
  <si>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</si>
  <si>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</si>
  <si>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</si>
  <si>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</si>
  <si>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</si>
  <si>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</si>
  <si>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</si>
  <si>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</si>
  <si>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</si>
  <si>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</si>
  <si>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</si>
  <si>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</si>
  <si>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</si>
  <si>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</si>
  <si>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</si>
  <si>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</si>
  <si>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</si>
  <si>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à la charge de l’usager (hors EHPAD)</t>
  </si>
  <si>
    <t>Produits à la charge d’autres financeurs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</si>
  <si>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</si>
  <si>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</si>
  <si>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</si>
  <si>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</si>
  <si>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</si>
  <si>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</si>
  <si>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</si>
  <si>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</si>
  <si>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</si>
  <si>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Remboursements sur charges de sécurité sociale et de prévoyance et sur autres charges sociales</t>
  </si>
  <si>
    <t>Fonds de compensation des cessations anticipées d'activité</t>
  </si>
  <si>
    <t>Intérêts des emprunts et dettes (en recettes)</t>
  </si>
  <si>
    <t>Produits financiers</t>
  </si>
  <si>
    <t xml:space="preserve">PRODUITS EXCEPTIONNELS </t>
  </si>
  <si>
    <t>Produits exceptionnels sur opérations de gestion</t>
  </si>
  <si>
    <t>AUTRES PRODUITS</t>
  </si>
  <si>
    <t>Reprises sur dépréciations et provisions (à inscrire dans les produits financiers)</t>
  </si>
  <si>
    <t>Reprises sur dépréciations et provisions (à inscrire dans les produits exceptionnels)</t>
  </si>
  <si>
    <t>Transferts de charges</t>
  </si>
  <si>
    <t>6459/ 69/79</t>
  </si>
  <si>
    <t>Produits</t>
  </si>
  <si>
    <t>Achats et variation de stocks</t>
  </si>
  <si>
    <t>Transports de biens, d'usagers et transports collectifs du personnel</t>
  </si>
  <si>
    <t>Locations</t>
  </si>
  <si>
    <t>Entretien et réparations</t>
  </si>
  <si>
    <t>Catégorie</t>
  </si>
  <si>
    <t>Date d'autorisation</t>
  </si>
  <si>
    <t>Capacité autorisée</t>
  </si>
  <si>
    <t>Capacité installée</t>
  </si>
  <si>
    <t>Adresses</t>
  </si>
  <si>
    <t>Amplitude d'ouverture sur l'année (en jours)</t>
  </si>
  <si>
    <t>…</t>
  </si>
  <si>
    <t>Montant</t>
  </si>
  <si>
    <t>Page  à</t>
  </si>
  <si>
    <t>Page</t>
  </si>
  <si>
    <t>Documents</t>
  </si>
  <si>
    <t>Identification de l'onglet</t>
  </si>
  <si>
    <t>Pagination</t>
  </si>
  <si>
    <t>Tableau_Rcc</t>
  </si>
  <si>
    <t>N° de compte</t>
  </si>
  <si>
    <t>Libellé</t>
  </si>
  <si>
    <t>Clé de répartition
(nature)</t>
  </si>
  <si>
    <t>TOTAL DES CHARGES</t>
  </si>
  <si>
    <t>TOTAL DES PRODUITS</t>
  </si>
  <si>
    <t>Produits des cessions d'éléments d'actif</t>
  </si>
  <si>
    <t>Dotations aux amortissements, aux dépréciations et aux provisions</t>
  </si>
  <si>
    <t>SOUS-TOTAL 1</t>
  </si>
  <si>
    <t>SOUS-TOTAL 2</t>
  </si>
  <si>
    <t>Reprises sur dépréciations des actifs circulants</t>
  </si>
  <si>
    <t>Reprises sur dépréciations des immobilisations incorporelles et corporelles</t>
  </si>
  <si>
    <t>Reprises sur provisions d'exploitation</t>
  </si>
  <si>
    <t>Reprises sur amortissements des immobilisations incorporelles et corporelles</t>
  </si>
  <si>
    <t>Sommaire</t>
  </si>
  <si>
    <t>Tableau de répartition des charges communes et opérations faites en commun</t>
  </si>
  <si>
    <t>Convention collective majoritaire de travail / accord d'entreprise :</t>
  </si>
  <si>
    <t>APPORT A LA CAPACITE D'AUTOFINANCEMENT (si 1-2&gt;0)</t>
  </si>
  <si>
    <t>PRELEVEMENT SUR LA CAPACITE D'AUTOFINANCEMENT (si 1-2&lt;0)</t>
  </si>
  <si>
    <t>CRP</t>
  </si>
  <si>
    <t>CRA_1</t>
  </si>
  <si>
    <t>CRA_2</t>
  </si>
  <si>
    <t>CRA_...</t>
  </si>
  <si>
    <t>Comptes de résultat (CR)</t>
  </si>
  <si>
    <t>Budget initial</t>
  </si>
  <si>
    <t>Virements de crédits et DM</t>
  </si>
  <si>
    <t xml:space="preserve">Prévisions budgétaires totales </t>
  </si>
  <si>
    <t>Réalisations</t>
  </si>
  <si>
    <t>Ecart réalisations / prévisions (€)</t>
  </si>
  <si>
    <t>Ecart réalisations / prévisions (%)</t>
  </si>
  <si>
    <t>(1)</t>
  </si>
  <si>
    <t>(2)</t>
  </si>
  <si>
    <t>(3) = (1) +(2)</t>
  </si>
  <si>
    <t>(4)</t>
  </si>
  <si>
    <t>(4)-(3)</t>
  </si>
  <si>
    <t>(4)-(3) / (3)</t>
  </si>
  <si>
    <t xml:space="preserve">DEFICIT </t>
  </si>
  <si>
    <t>TOTAL EQUILIBRE DU COMPTE DE RESULTAT PRINCIPAL/ANNEXE</t>
  </si>
  <si>
    <t xml:space="preserve">EXCEDENT </t>
  </si>
  <si>
    <t>Synthèse des comptes de résultat</t>
  </si>
  <si>
    <t>RESULTAT COMPTABLE  EXCEDENTAIRE</t>
  </si>
  <si>
    <t>RESULTAT COMPTABLE  DEFICITAIRE</t>
  </si>
  <si>
    <t>Cadre ERRD synthétique</t>
  </si>
  <si>
    <t>IMPACT DES COMPTES DE RESULTAT SUR LA CAPACITE D'AUTOFINANCEMENT PREVISIONNELLE DE L'ENTITE</t>
  </si>
  <si>
    <t>CRA 1</t>
  </si>
  <si>
    <t>CRA…</t>
  </si>
  <si>
    <t>Compte</t>
  </si>
  <si>
    <t>Résultat comptable de l'exercice = classe 6 - classe 7</t>
  </si>
  <si>
    <t>Amortissements comptables excédentaires différés</t>
  </si>
  <si>
    <t>Dépenses pour congés payés</t>
  </si>
  <si>
    <t>Autres dépenses non opposables aux tiers financeurs</t>
  </si>
  <si>
    <t>Affectation du résultat administratif</t>
  </si>
  <si>
    <t>Excédents affectés à la couverture du besoin en fonds de roulement (réserve de trésorerie)</t>
  </si>
  <si>
    <t>(Tableau à dimensionner en fonction du nombre d'établissements)</t>
  </si>
  <si>
    <t>Présentation des produits des sections dépendance et soins</t>
  </si>
  <si>
    <t>PREVUES</t>
  </si>
  <si>
    <t>REALISEES</t>
  </si>
  <si>
    <t>PREVUS</t>
  </si>
  <si>
    <t>REALISES</t>
  </si>
  <si>
    <t>TOTAL EQUILIBRE DU COMPTE DE RESULTAT</t>
  </si>
  <si>
    <t>TOTAL EQUILIBRE DES COMPTES DE RESULTAT</t>
  </si>
  <si>
    <t>PREVU</t>
  </si>
  <si>
    <t>REALISE</t>
  </si>
  <si>
    <t>RESULTAT COMPTABLE  (EXCEDENT)</t>
  </si>
  <si>
    <t>RESULTAT COMPTABLE  (DEFICIT)</t>
  </si>
  <si>
    <t>Autres produits exceptionnels - sauf 7781</t>
  </si>
  <si>
    <t>Diminution de l'excédent comptable résultant du transfert vers un autre établissement</t>
  </si>
  <si>
    <t>Augmentation du résultat comptable résultant du transfert d'un autre établissement</t>
  </si>
  <si>
    <t>Contribution versée au groupement hospitalier de territoire</t>
  </si>
  <si>
    <t>Quote-part d'éléments du fonds associatif virée au compte de résultat</t>
  </si>
  <si>
    <t>Montant des quotes-parts des opérations faites en commun</t>
  </si>
  <si>
    <t>Dotations aux provisions d'exploitation</t>
  </si>
  <si>
    <t>Quotes-parts des subventions d'investissement virées au résultat de l'exercice</t>
  </si>
  <si>
    <t>Quotes-parts des subventions et fonds associatifs virées au résultat</t>
  </si>
  <si>
    <t>Reprises sur amortissements, dépréciations et provisions</t>
  </si>
  <si>
    <t>Lisez-moi du cadre "ERRD simplifié"</t>
  </si>
  <si>
    <t>Apport à la CAF en pourcentage des produits</t>
  </si>
  <si>
    <t>Prélèvement sur la CAF en pourcentage des produits</t>
  </si>
  <si>
    <t>Affectation_Resultats</t>
  </si>
  <si>
    <t>statut</t>
  </si>
  <si>
    <t>categorie</t>
  </si>
  <si>
    <t>Convention collective</t>
  </si>
  <si>
    <t>AJA</t>
  </si>
  <si>
    <t>EHPAD</t>
  </si>
  <si>
    <t>Raison sociale :</t>
  </si>
  <si>
    <t>FINESS ET :</t>
  </si>
  <si>
    <t>ACHATS</t>
  </si>
  <si>
    <r>
      <t>GROUPE I :</t>
    </r>
    <r>
      <rPr>
        <b/>
        <sz val="10"/>
        <rFont val="Arial"/>
        <family val="2"/>
      </rPr>
      <t xml:space="preserve"> CHARGES AFFERENTES A L'EXPLOITATION COURANTE</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</si>
  <si>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</si>
  <si>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</si>
  <si>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</si>
  <si>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</si>
  <si>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ET PRODUITS NON ENCAISSABLES </t>
    </r>
  </si>
  <si>
    <t xml:space="preserve">Présentation des charges des sections dépendance et soins : </t>
  </si>
  <si>
    <t>Remboursements sur rémunérations du personnel médical</t>
  </si>
  <si>
    <r>
      <rPr>
        <b/>
        <sz val="10"/>
        <color indexed="8"/>
        <rFont val="Arial"/>
        <family val="2"/>
      </rPr>
      <t>Groupe I :</t>
    </r>
    <r>
      <rPr>
        <sz val="10"/>
        <color indexed="8"/>
        <rFont val="Arial"/>
        <family val="2"/>
      </rPr>
      <t xml:space="preserve"> charges afférentes à l'exploitation courante</t>
    </r>
  </si>
  <si>
    <r>
      <rPr>
        <b/>
        <sz val="10"/>
        <color indexed="8"/>
        <rFont val="Arial"/>
        <family val="2"/>
      </rPr>
      <t xml:space="preserve">Groupe I </t>
    </r>
    <r>
      <rPr>
        <sz val="10"/>
        <color indexed="8"/>
        <rFont val="Arial"/>
        <family val="2"/>
      </rPr>
      <t>: produits de la tarification</t>
    </r>
  </si>
  <si>
    <r>
      <rPr>
        <b/>
        <sz val="10"/>
        <color indexed="8"/>
        <rFont val="Arial"/>
        <family val="2"/>
      </rPr>
      <t>Groupe II :</t>
    </r>
    <r>
      <rPr>
        <sz val="10"/>
        <color indexed="8"/>
        <rFont val="Arial"/>
        <family val="2"/>
      </rPr>
      <t xml:space="preserve"> charges afférentes au personnel</t>
    </r>
  </si>
  <si>
    <r>
      <rPr>
        <b/>
        <sz val="10"/>
        <color indexed="8"/>
        <rFont val="Arial"/>
        <family val="2"/>
      </rPr>
      <t>Groupe II :</t>
    </r>
    <r>
      <rPr>
        <sz val="10"/>
        <color indexed="8"/>
        <rFont val="Arial"/>
        <family val="2"/>
      </rPr>
      <t xml:space="preserve"> autres produits relatifs à l'exploitation</t>
    </r>
  </si>
  <si>
    <r>
      <rPr>
        <b/>
        <sz val="10"/>
        <color indexed="8"/>
        <rFont val="Arial"/>
        <family val="2"/>
      </rPr>
      <t>Groupe III :</t>
    </r>
    <r>
      <rPr>
        <sz val="10"/>
        <color indexed="8"/>
        <rFont val="Arial"/>
        <family val="2"/>
      </rPr>
      <t xml:space="preserve"> charges afférentes à la structure</t>
    </r>
  </si>
  <si>
    <r>
      <rPr>
        <b/>
        <sz val="10"/>
        <color indexed="8"/>
        <rFont val="Arial"/>
        <family val="2"/>
      </rPr>
      <t xml:space="preserve">Groupe III </t>
    </r>
    <r>
      <rPr>
        <sz val="10"/>
        <color indexed="8"/>
        <rFont val="Arial"/>
        <family val="2"/>
      </rPr>
      <t>: produits financiers, produits exceptionnels et produits non encaissables</t>
    </r>
  </si>
  <si>
    <t>EHPAD …</t>
  </si>
  <si>
    <t>Autre ESSMS …</t>
  </si>
  <si>
    <t xml:space="preserve">N° Identifiant : </t>
  </si>
  <si>
    <t>%</t>
  </si>
  <si>
    <t>Détermination et affectation des résultats</t>
  </si>
  <si>
    <t>Résultats antérieurs repris dans le cadre de la tarification (déficits)</t>
  </si>
  <si>
    <t>Résultats antérieurs repris dans le cadre de la tarification (excédents)</t>
  </si>
  <si>
    <t>FINESS de rattachement :</t>
  </si>
  <si>
    <t xml:space="preserve">Récapitulatif des aides contextuelles </t>
  </si>
  <si>
    <t>N° FINESS (entité juridique)</t>
  </si>
  <si>
    <t>Première ligne du tableau de la page de garde</t>
  </si>
  <si>
    <t>Saisir les informations du compte de résultat principal (CRP). Dans l'attente de la signature du CPOM, il peut s'agir du compte de résultat de l'établissement le plus ancien ou celui dont les dépenses d'exploitation sont les plus importantes. Ce choix peut être modifié lors de la signature du CPOM.</t>
  </si>
  <si>
    <t xml:space="preserve">Deuxième ligne et lignes suivantes du tableau de la page de garde </t>
  </si>
  <si>
    <t>A partir de la 2ème ligne du tableau, il convient de saisir les informations des comptes de résultat annexes (CRA). Une ligne par CRA est à saisir.</t>
  </si>
  <si>
    <t>Icônes du tableau de la page de garde</t>
  </si>
  <si>
    <t xml:space="preserve">: crée les onglets correspondants selon le procédé décrit dans le "LISEZ-MOI". </t>
  </si>
  <si>
    <t>N° FINESS Etablissement</t>
  </si>
  <si>
    <t>Dénomination du CR sans n° FINESS</t>
  </si>
  <si>
    <t>N° FINESS de rattachement</t>
  </si>
  <si>
    <t>Budget exercice N</t>
  </si>
  <si>
    <t>Org. privé commer.</t>
  </si>
  <si>
    <t>Org. privé non lucr.</t>
  </si>
  <si>
    <t>Identification des activités sans numéro FINESS</t>
  </si>
  <si>
    <t>Liste des établissements, services et activités sans FINESS Etablissement relevant du périmètre de l'ERRD</t>
  </si>
  <si>
    <t>Adresse</t>
  </si>
  <si>
    <t>Affectation de résultats inter-établissements ou services</t>
  </si>
  <si>
    <t>Synthèse CR</t>
  </si>
  <si>
    <t>ERRD synthétique</t>
  </si>
  <si>
    <t>Dénomination du CR sans Finess :</t>
  </si>
  <si>
    <t xml:space="preserve">Ils doivent nécessairement relever du FINESS de l'entité juridique (sauf cas particulier des sociétés commerciales contrôlées). </t>
  </si>
  <si>
    <t>Autres</t>
  </si>
  <si>
    <t>Accueil de jour adossé</t>
  </si>
  <si>
    <t>categorie_Id_CR_SF</t>
  </si>
  <si>
    <t xml:space="preserve">Date de génération du fichier </t>
  </si>
  <si>
    <t>Conso</t>
  </si>
  <si>
    <t>Réalisé</t>
  </si>
  <si>
    <t>Prévu</t>
  </si>
  <si>
    <t>FINESS ET</t>
  </si>
  <si>
    <t>Raison sociale</t>
  </si>
  <si>
    <t>Exercice :</t>
  </si>
  <si>
    <t>N° FINESS (entité juridique) :</t>
  </si>
  <si>
    <t>Organisme gestionnaire :</t>
  </si>
  <si>
    <t>Statut de l'entité juridique :</t>
  </si>
  <si>
    <t>Adresse :</t>
  </si>
  <si>
    <t>Téléphone :</t>
  </si>
  <si>
    <t>Fax :</t>
  </si>
  <si>
    <t>Email :</t>
  </si>
  <si>
    <t>Nom et qualité de la personne habilitée à représenter l'organisme gestionnaire :</t>
  </si>
  <si>
    <t>Date d'effet du contrat pluriannuel d'objectifs et de moyens :</t>
  </si>
  <si>
    <r>
      <rPr>
        <b/>
        <sz val="10"/>
        <rFont val="Arial"/>
        <family val="2"/>
      </rPr>
      <t>Groupe I :</t>
    </r>
    <r>
      <rPr>
        <sz val="10"/>
        <rFont val="Arial"/>
        <family val="2"/>
      </rPr>
      <t xml:space="preserve"> charges afférentes à l'exploitation courante</t>
    </r>
  </si>
  <si>
    <r>
      <rPr>
        <b/>
        <sz val="10"/>
        <rFont val="Arial"/>
        <family val="2"/>
      </rPr>
      <t xml:space="preserve">Groupe I </t>
    </r>
    <r>
      <rPr>
        <sz val="10"/>
        <rFont val="Arial"/>
        <family val="2"/>
      </rPr>
      <t>: produits de la tarification</t>
    </r>
  </si>
  <si>
    <r>
      <rPr>
        <b/>
        <sz val="10"/>
        <rFont val="Arial"/>
        <family val="2"/>
      </rPr>
      <t>Groupe II :</t>
    </r>
    <r>
      <rPr>
        <sz val="10"/>
        <rFont val="Arial"/>
        <family val="2"/>
      </rPr>
      <t xml:space="preserve"> charges afférentes au personnel</t>
    </r>
  </si>
  <si>
    <r>
      <rPr>
        <b/>
        <sz val="10"/>
        <rFont val="Arial"/>
        <family val="2"/>
      </rPr>
      <t>Groupe II :</t>
    </r>
    <r>
      <rPr>
        <sz val="10"/>
        <rFont val="Arial"/>
        <family val="2"/>
      </rPr>
      <t xml:space="preserve"> autres produits relatifs à l'exploitation</t>
    </r>
  </si>
  <si>
    <r>
      <rPr>
        <b/>
        <sz val="10"/>
        <rFont val="Arial"/>
        <family val="2"/>
      </rPr>
      <t>Groupe III :</t>
    </r>
    <r>
      <rPr>
        <sz val="10"/>
        <rFont val="Arial"/>
        <family val="2"/>
      </rPr>
      <t xml:space="preserve"> charges afférentes à la structure</t>
    </r>
  </si>
  <si>
    <r>
      <rPr>
        <b/>
        <sz val="10"/>
        <rFont val="Arial"/>
        <family val="2"/>
      </rPr>
      <t xml:space="preserve">Groupe III </t>
    </r>
    <r>
      <rPr>
        <sz val="10"/>
        <rFont val="Arial"/>
        <family val="2"/>
      </rPr>
      <t>: produits financiers, produits exceptionnels et produits non encaissables</t>
    </r>
  </si>
  <si>
    <t>Etablissements relevant du périmètre de l'ERRD</t>
  </si>
  <si>
    <t>Etablissements</t>
  </si>
  <si>
    <t>Identifiant (*)</t>
  </si>
  <si>
    <t>Etablissement 1 budget principal (CRP)</t>
  </si>
  <si>
    <t>Etablissement 2 (CRA 1)</t>
  </si>
  <si>
    <t>Détermination et affectation des résultats (soins + dépendance pour les EHPAD)</t>
  </si>
  <si>
    <t>Suivi de l' affectation des résultats sur le périmètre de l'ERRD simplifié (soins + dépendance pour les EHPAD)</t>
  </si>
  <si>
    <t>Suivi_Affectation_Resultats</t>
  </si>
  <si>
    <t>Préconisation de remplissage : la somme des budgets (2) + (3) devrait être égale à (1)</t>
  </si>
  <si>
    <t>Quotes-parts Autres opérations faites en commun</t>
  </si>
  <si>
    <t>Affectation de résultats des établissements et services inclus dans le périmètre du CPOM (comptes de résultats mentionnés au 1° du II de l'article R. 314-222 du CASF)</t>
  </si>
  <si>
    <t>(1): Hors établissements mentionnés à l'article R. 314-244 du CASF</t>
  </si>
  <si>
    <t>Le modèle de CRP créé est le CRP non soumis à l'équilibre strict.</t>
  </si>
  <si>
    <t>Nous vous invitons à compléter le tableau de l'onglet "Id_CR_SF" selon le même ordonnancement chaque année, afin qu'un même numéro d'identification soit toujours attribué à la même activité.</t>
  </si>
  <si>
    <t>(*) Veuillez saisir un identifiant de votre choix comprenant 6 caractères (sans caractères spéciaux, tirets, accents, etc.).</t>
  </si>
  <si>
    <t>Etablissement 3 (CRA 2)</t>
  </si>
  <si>
    <t>Etablissement ... (CRA ... )</t>
  </si>
  <si>
    <t>29 - Convention collective nationale des établissements privés d'hospitalisation, de soins, de cure et de garde à but non lucratif (FEHAP, convention de 1951)</t>
  </si>
  <si>
    <t>405 - Convention collective nationale des établissements médico-sociaux de l'union intersyndicale des secteurs sanitaires et sociaux (UNISSS, FFESCPE, convention de 1965, enfants, adolescents )</t>
  </si>
  <si>
    <t>413 - Convention collective nationale de travail des établissements et services pour personnes inadaptées et handicapées (convention de 1966, SNAPEI)</t>
  </si>
  <si>
    <t>783 - Convention collective des centres d'hébergement et de réadaptation sociale et dans les services d'accueil, d'orientation et d'insertion pour adultes (CHRS, SOP )</t>
  </si>
  <si>
    <t>1001 - Convention collective nationale du 1 mars 1979 des médecins spécialistes qualifiés au regard du conseil de l'ordre travaillant dans les établissements et services pour personnes inadaptées et handicapées</t>
  </si>
  <si>
    <t>1031 - Convention collective nationale de la fédération nationale des associations familiales rurales (FNAFR)</t>
  </si>
  <si>
    <t>1261 - Convention collective nationale des acteurs du lien social et familial : centres sociaux et socioculturels, associations d'accueil de jeunes enfants, associations de développement social local (SNAECSO)</t>
  </si>
  <si>
    <t>1565 - Convention collective des services de soins infirmiers à domicile pour personnes âgées de la Guadeloupe</t>
  </si>
  <si>
    <t>2046 - Convention collective nationale du personnel non médical des centres de lutte contre le cancer</t>
  </si>
  <si>
    <t>2941 - Convention collective de la branche de l'aide, de l'accompagnement, des soins et des services à domicile</t>
  </si>
  <si>
    <t>5502 - Convention d'entreprise Croix Rouge</t>
  </si>
  <si>
    <t>5524 - Convention d'entreprise France terre d'asile</t>
  </si>
  <si>
    <t>Compte de résultat  annexe (CRA) - Activité sans FINESS</t>
  </si>
  <si>
    <t>Présentation des charges</t>
  </si>
  <si>
    <t>Présentation des produits</t>
  </si>
  <si>
    <t>Montant total du compte (1)</t>
  </si>
  <si>
    <t>Activités/ESSMS relevant du périmètre du CPOM (2)</t>
  </si>
  <si>
    <t>Budgets hors périmètre du CPOM (synthèse) (3)</t>
  </si>
  <si>
    <t>Synthèse des CR</t>
  </si>
  <si>
    <t>Compte de résultat principal/annexe non soumis à l'obligation d'équilibre</t>
  </si>
  <si>
    <t xml:space="preserve">I.- Quels sont les organismes gestionnaires (OG) concernés par ce cadre ? </t>
  </si>
  <si>
    <r>
      <rPr>
        <sz val="9"/>
        <rFont val="Arial"/>
        <family val="2"/>
      </rPr>
      <t>*</t>
    </r>
    <r>
      <rPr>
        <sz val="6.5"/>
        <rFont val="Arial"/>
        <family val="2"/>
      </rPr>
      <t xml:space="preserve"> Dont les PUV</t>
    </r>
  </si>
  <si>
    <t>Le périmètre de l'ERRD N est identique à celui de l'EPRD N. Si un CPOM récent a modifié le périmètre de l'EPRD depuis le dernier dépôt, ce nouveau périmètre entre en application pour l'ERRD de l'exercice suivant la signature du CPOM.</t>
  </si>
  <si>
    <t xml:space="preserve">L'OG peut, avec l'accord de l'AT, établir un cadre ERRD complet unique regroupant l'ensemble de ces établissements. A défaut, il doit déposer un cadre complet pour le périmètre de ses ESMS PH et un cadre simplifié regroupant ses EHPAD et/ou AJA (même si un CPOM commun a été signé). </t>
  </si>
  <si>
    <t>Les CRP inclus dans l'ERRD simplifié sont automatiquement non soumis à l'équilibre strict.</t>
  </si>
  <si>
    <t xml:space="preserve">III.- Fonctionnement du cadre </t>
  </si>
  <si>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</si>
  <si>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</si>
  <si>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</si>
  <si>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</si>
  <si>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</si>
  <si>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CRA** relatif au 2ème </t>
    </r>
    <r>
      <rPr>
        <sz val="10"/>
        <color indexed="8"/>
        <rFont val="Arial"/>
        <family val="2"/>
      </rPr>
      <t xml:space="preserve">FINESS ET est alors automatiquement généré.  </t>
    </r>
  </si>
  <si>
    <t xml:space="preserve">c) Etc. </t>
  </si>
  <si>
    <t>Les champs à saisir obligatoirement sur chaque ligne, pour que les onglets soient effectivement générés, sont: 
- "N° FINESS Etablissement" 
- "Catégorie"</t>
  </si>
  <si>
    <t>IV.-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</si>
  <si>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</si>
  <si>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V.- Cas spécifique des activités sans FINESS</t>
  </si>
  <si>
    <r>
      <t>Nous vous invitons à compléter le tableau de l'onglet "</t>
    </r>
    <r>
      <rPr>
        <i/>
        <sz val="10"/>
        <color indexed="8"/>
        <rFont val="Arial"/>
        <family val="2"/>
      </rPr>
      <t>Id_CR_SF</t>
    </r>
    <r>
      <rPr>
        <sz val="10"/>
        <color indexed="8"/>
        <rFont val="Arial"/>
        <family val="2"/>
      </rPr>
      <t>" selon le même ordonnancement chaque année, afin qu'un même numéro d'identification soit toujours attribué à la même activité.</t>
    </r>
  </si>
  <si>
    <t>VI.- Cas des OG commerciaux</t>
  </si>
  <si>
    <t>Si l'ERRD est élaboré par un organisme commercial, pour le compte des sociétés gestionnaires d'EHPAD qu'il contrôle (dans les conditions prévues au II de l'article L. 233-16 du code de commerce), le fonctionnement du cadre décrit en III. ci-dessus est valable, même si les FINESS ET ne relèvent pas du même FINESS EJ.</t>
  </si>
  <si>
    <t>Dans le cas d'un AJA, l'affectation n'est pas faite par sections tarifaires.</t>
  </si>
  <si>
    <t/>
  </si>
  <si>
    <r>
      <t xml:space="preserve">=&gt; les OG </t>
    </r>
    <r>
      <rPr>
        <b/>
        <sz val="10"/>
        <rFont val="Arial"/>
        <family val="2"/>
      </rPr>
      <t>privés</t>
    </r>
    <r>
      <rPr>
        <sz val="10"/>
        <rFont val="Arial"/>
        <family val="2"/>
      </rPr>
      <t xml:space="preserve">, qui gèrent, à titre exclusif ou non, des EHPAD* sans section hébergement administrée (tarifs non fixés par le Conseil Départemental ou la Métropole) ; </t>
    </r>
  </si>
  <si>
    <t>=&gt; OG privés non lucratifs = périmètre CPOM(*) ou ensemble des établissements relevant du ressort territorial du contrat</t>
  </si>
  <si>
    <t>=&gt; OG privés commerciaux = périmètre CPOM(*)</t>
  </si>
  <si>
    <t>(*) : c.-à-d. l'ensemble des établissements pour lesquels une pluriannualité budgétaire est prévue dans le CPOM. Dans l'attente de la signature de ce contrat, l'ERRD regroupe tous les EHPAD implantés dans le même département.</t>
  </si>
  <si>
    <r>
      <t xml:space="preserve">Cas des OG privés qui gèrent </t>
    </r>
    <r>
      <rPr>
        <b/>
        <sz val="10"/>
        <rFont val="Arial"/>
        <family val="2"/>
      </rPr>
      <t>à la fois des EHPAD et/ou AJA avec et sans tarif hébergement ou accompagnement à la vie sociale administré</t>
    </r>
    <r>
      <rPr>
        <sz val="10"/>
        <rFont val="Arial"/>
        <family val="2"/>
      </rPr>
      <t xml:space="preserve"> par l'autorité de tarification (AT) : </t>
    </r>
  </si>
  <si>
    <t xml:space="preserve">L'OG peut, avec l'accord de l'AT, établir un cadre ERRD complet unique regroupant l'ensemble de ces établissements. A défaut, il doit déposer un cadre complet pour le périmètre de ses EHPAD/AJA avec section hébergement (ou accompagnement à la vie sociale) administrée et un cadre simplifié regroupant ses autres établissements (même si un CPOM commun a été signé). </t>
  </si>
  <si>
    <r>
      <t xml:space="preserve">Cas des OG privés qui gèrent </t>
    </r>
    <r>
      <rPr>
        <b/>
        <sz val="10"/>
        <rFont val="Arial"/>
        <family val="2"/>
      </rPr>
      <t>à la fois des ESMS relevant du champ des personnes handicapées et des EHPAD et/ou AJA sans section hébergement (ou accompagnement à la vie sociale) administrée</t>
    </r>
    <r>
      <rPr>
        <sz val="10"/>
        <rFont val="Arial"/>
        <family val="2"/>
      </rPr>
      <t xml:space="preserve"> : </t>
    </r>
  </si>
  <si>
    <r>
      <t xml:space="preserve">Ce cadre fonctionne sur la base d'un procédé de création automatique des onglets en remplissant le tableau de page de garde nommé « Etablissements relevant du périmètre de l'ERRD » et en cliquant sur l’icône : </t>
    </r>
    <r>
      <rPr>
        <b/>
        <sz val="11"/>
        <color indexed="50"/>
        <rFont val="Arial"/>
        <family val="2"/>
      </rPr>
      <t>+</t>
    </r>
    <r>
      <rPr>
        <sz val="10"/>
        <color indexed="8"/>
        <rFont val="Arial"/>
        <family val="2"/>
      </rPr>
      <t xml:space="preserve"> , selon l’ordonnancement suivant : </t>
    </r>
  </si>
  <si>
    <t>1) Le finess juridique (FINESS EJ) doit être saisi dans le champ situé en haut de la page de garde (Champ nommé « N° FINESS (entité juridique) »).</t>
  </si>
  <si>
    <t>Donner un titre explicite: par exemple nom du site et structure de rattachement.</t>
  </si>
  <si>
    <t xml:space="preserve">2) Chacun des finess Etablissement (FINESS ET) relevant de l’organisme gestionnaire (c'est-à-dire du Finess EJ renseigné plus haut) et inclus dans le périmètre de l’ERRD, doit être renseigné dans le tableau du bas de la page de garde "Etablissements relevant du périmètre de l'ERRD". </t>
  </si>
  <si>
    <r>
      <t>iii) l’onglet CRP*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Synthèse_CR</t>
    </r>
    <r>
      <rPr>
        <sz val="10"/>
        <color indexed="8"/>
        <rFont val="Arial"/>
        <family val="2"/>
      </rPr>
      <t>", "</t>
    </r>
    <r>
      <rPr>
        <i/>
        <sz val="10"/>
        <color indexed="8"/>
        <rFont val="Arial"/>
        <family val="2"/>
      </rPr>
      <t>ERRD synthétique</t>
    </r>
    <r>
      <rPr>
        <sz val="10"/>
        <color indexed="8"/>
        <rFont val="Arial"/>
        <family val="2"/>
      </rPr>
      <t>", "</t>
    </r>
    <r>
      <rPr>
        <i/>
        <sz val="10"/>
        <color indexed="8"/>
        <rFont val="Arial"/>
        <family val="2"/>
      </rPr>
      <t>Tableau_Rcc</t>
    </r>
    <r>
      <rPr>
        <sz val="10"/>
        <color indexed="8"/>
        <rFont val="Arial"/>
        <family val="2"/>
      </rPr>
      <t xml:space="preserve">"...) sont alors automatiquement générés.  </t>
    </r>
  </si>
  <si>
    <t>- Les cellules sur fond jaune sont à compléter manuellement. Les champs grisés sont des cellules verrouillées, qui peuvent contenir des formules de calcul automatique.</t>
  </si>
  <si>
    <t>Les activités sans finess peuvent concerner notamment les places d'accueil de jour adossé et d'hébergement temporaire (liste non exhaustive).</t>
  </si>
  <si>
    <r>
      <t>Afin de permettre leur intégration technique dans le présent cadre, il convient de saisir l'onglet "</t>
    </r>
    <r>
      <rPr>
        <i/>
        <sz val="10"/>
        <color indexed="8"/>
        <rFont val="Arial"/>
        <family val="2"/>
      </rPr>
      <t>Id_CR_SF</t>
    </r>
    <r>
      <rPr>
        <sz val="10"/>
        <color indexed="8"/>
        <rFont val="Arial"/>
        <family val="2"/>
      </rPr>
      <t xml:space="preserve">" selon le même procédé que le tableau de la page de garde décrit en III. ci-dessus, afin que les onglets des comptes de résultat sans finess soient créés automatiquement. </t>
    </r>
  </si>
  <si>
    <r>
      <t>Pour chaque ligne, un identifiant est créé automatiquement. Les onglets sont créés dans l'ordre de remplissage du tableau de l'onglet "</t>
    </r>
    <r>
      <rPr>
        <i/>
        <sz val="10"/>
        <color indexed="8"/>
        <rFont val="Arial"/>
        <family val="2"/>
      </rPr>
      <t>Id_CR_SF</t>
    </r>
    <r>
      <rPr>
        <sz val="10"/>
        <color indexed="8"/>
        <rFont val="Arial"/>
        <family val="2"/>
      </rPr>
      <t xml:space="preserve">" et sont nommés selon la règle suivante: CR_SF + n° d'identification créé automatiquement. </t>
    </r>
  </si>
  <si>
    <t>Tous les CR_SF sont pris en compte dans les calculs globaux (comptes de résultat consolidés et impact sur la CAF). Veillez à bien mettre en cohérence le CR de l'établissement d'adossement avec le CR_SF rattaché, en déduisant les charges et produits du CR_SF des montants indiqués dans le CR de l'établissement d'adossement.</t>
  </si>
  <si>
    <t>: supprime un CRA du tableau (dans la colonne C "Etablissement", sélectionnez la ligne à supprimer puis cliquez sur "-").</t>
  </si>
  <si>
    <t xml:space="preserve">: modifie une saisie de n° FINESS Etablissement déjà enregistrée. Placez-vous sur la ligne dont la modification est souhaitée dans la colonne "Etablissements", puis cliquez sur l'icône. </t>
  </si>
  <si>
    <t xml:space="preserve">Indiquer le n° FINESS de l'établissement. </t>
  </si>
  <si>
    <t>Saisir le n° FINESS de l'établissement auquel le budget est adossé (AJ par ex.).</t>
  </si>
  <si>
    <t>Annexe 10 : Cadre normalisé de présentation de l'Etat Réalisé des Recettes et des Dépenses (ERRD) des établissements relevant des articles L. 342-1 à L. 342-6 du code de l'action sociale et des familles</t>
  </si>
  <si>
    <t>Tous les CR_SF sont pris en compte dans les calculs globaux (résultats consolidés et impact sur la CAF). Veillez à bien établir le CR de l'établissement d'adossement sans les charges relatives au CR_SF rattaché.</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</si>
  <si>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</si>
  <si>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</si>
  <si>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</si>
  <si>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Rabais, remises et ristournes obtenus sur autres services extérieurs</t>
  </si>
  <si>
    <t>CHARGES DES SECTIONS SOINS + DEPENDANCE</t>
  </si>
  <si>
    <t>PRODUITS DES SECTIONS SOINS + DEPENDANCE</t>
  </si>
  <si>
    <t>CHARGES DES SECTIONS 
SOINS + DEPENDANCE</t>
  </si>
  <si>
    <t>Total (1)</t>
  </si>
  <si>
    <t>Sections "soins et dépendance" Montant</t>
  </si>
  <si>
    <t>Etablissement</t>
  </si>
  <si>
    <t>Total des établissements du périmètre de l'ERRD</t>
  </si>
  <si>
    <t>Annexe du 10 décembre 2002 à la convention collective du 18 avril 2002</t>
  </si>
  <si>
    <t>Autre</t>
  </si>
  <si>
    <r>
      <rPr>
        <sz val="12"/>
        <rFont val="Arial"/>
        <family val="2"/>
      </rPr>
      <t>**</t>
    </r>
    <r>
      <rPr>
        <sz val="6.5"/>
        <rFont val="Arial"/>
        <family val="2"/>
      </rPr>
      <t xml:space="preserve"> CRA: compte de résultat annexe - le nom de l'onglet est construit de la manière suivante: "CRA+NON SOUMIS EQUIL_+N°FINESS ET" de l'établissement </t>
    </r>
  </si>
  <si>
    <r>
      <rPr>
        <sz val="11"/>
        <rFont val="Arial"/>
        <family val="2"/>
      </rPr>
      <t>*</t>
    </r>
    <r>
      <rPr>
        <sz val="6.5"/>
        <rFont val="Arial"/>
        <family val="2"/>
      </rPr>
      <t xml:space="preserve"> CRP: compte de résultat principal - le nom de l'onglet est construit de la manière suivante: "CRP+NON SOUMIS EQUIL_+N°FINESS ET" de l'établissement</t>
    </r>
  </si>
  <si>
    <t>Détermination de l'affectation des résultats (soins + dépendance)</t>
  </si>
  <si>
    <t xml:space="preserve">Suivi de l'affectation des résultats sur le périmètre de l'ERRD simplifié (soins + dépendance pour les EHPAD) avant la signature du CPOM ou lorsque ce contrat ne prévoit pas une libre affectation des résultats entre les comptes de résultat </t>
  </si>
  <si>
    <r>
      <t xml:space="preserve">Dans ce tableau, il convient de saisir </t>
    </r>
    <r>
      <rPr>
        <b/>
        <sz val="10"/>
        <color indexed="8"/>
        <rFont val="Arial"/>
        <family val="2"/>
      </rPr>
      <t>une ligne par établissement (nommé ci-après FINESS ET pour plus de simplicité)</t>
    </r>
    <r>
      <rPr>
        <sz val="10"/>
        <color indexed="8"/>
        <rFont val="Arial"/>
        <family val="2"/>
      </rPr>
      <t xml:space="preserve">, selon les modalités suivantes : </t>
    </r>
  </si>
  <si>
    <t>Date d'effet du CPOM</t>
  </si>
  <si>
    <t>Divers sauf c/6281, c/6282, c/6283, c/6284</t>
  </si>
  <si>
    <t>Reports en fonds dédiés (sauf c/6892)</t>
  </si>
  <si>
    <t>Reports en fonds dédiés à l'investissement sur concours publics des entités gestionnaires d'ESSMS</t>
  </si>
  <si>
    <t>Reports en fonds dédiés à l'exploitation sur concours publics des entités gestionnaires d'ESSMS</t>
  </si>
  <si>
    <t>Prestations de blanchissage à l'extérieur</t>
  </si>
  <si>
    <t>Prestations d'alimentation à l'extérieur</t>
  </si>
  <si>
    <t>Prestations de nettoyage à l'extérieur</t>
  </si>
  <si>
    <t>Prestations d'informatique à l'extérieur</t>
  </si>
  <si>
    <t>Produits des EHPAD à la charge de l'assurance maladie</t>
  </si>
  <si>
    <t>Produits des EHPAD à la charge du département</t>
  </si>
  <si>
    <t>Produits des EHPAD à la charge de l'usager</t>
  </si>
  <si>
    <t>Produits des EHPAD à la charge d'autres financeurs</t>
  </si>
  <si>
    <t>Utilisation de fonds dédiés et de fonds reportés (sauf c/7892)</t>
  </si>
  <si>
    <t>Utilisation des fonds dédiés à l'investissement sur concours publics des entités gestionnaires d'ESSMS</t>
  </si>
  <si>
    <t>Utilisation des fonds dédiés à l'exploitation sur concours publics des entités gestionnaires d'ESSMS</t>
  </si>
  <si>
    <t>Reports en fonds dédiés</t>
  </si>
  <si>
    <t>Utilisation de fonds dédiés et de fonds reportés</t>
  </si>
  <si>
    <t>1205 ou 1295</t>
  </si>
  <si>
    <t>Excédent de l'exercice des activités sociales et médico-sociales sous gestion contrôlée</t>
  </si>
  <si>
    <t>Déficit de l'exercice des activités sociales et médico-sociales sous gestion contrôlée (sans signe "-")</t>
  </si>
  <si>
    <t>A. RESULTAT A AFFECTER (précédé du signe "-" pour un déficit)</t>
  </si>
  <si>
    <t>(Résultat administratif)</t>
  </si>
  <si>
    <t xml:space="preserve">Affectations en report à nouveau </t>
  </si>
  <si>
    <t>Report à nouveau des activités sociales et médico-sociales sous gestion contrôlée (solde créditeur)</t>
  </si>
  <si>
    <t>Report à nouveau des activités sociales et médico-sociales sous gestion contrôlée (solde débiteur) (sans signe "-")</t>
  </si>
  <si>
    <t>Report à nouveau constitué de charges rejetées des activités sociales et médico-sociales (dépenses refusées par l'autorité de tarification) (sans signe "-")</t>
  </si>
  <si>
    <t>Autres droits acquis par les salariés non provisionnés en application du 3° de l’article R 314-45</t>
  </si>
  <si>
    <t>Affectation en réserves</t>
  </si>
  <si>
    <t>Excédents et réserves affectés à l'investissement</t>
  </si>
  <si>
    <t xml:space="preserve">Réserve de compensation des déficits </t>
  </si>
  <si>
    <t>Affectation en réserves de compensation des charges d’amortissement</t>
  </si>
  <si>
    <t>Reprise sur les réserves de compensation des charges d'amortissement (montant précédé du 
signe "-")</t>
  </si>
  <si>
    <t>B - Total des affectations de résultat (égal à A)</t>
  </si>
  <si>
    <t>Affectation complète (zone de contrôle)</t>
  </si>
  <si>
    <t>(1) Total des établissements relevant du périmètre de l'ERRD simplifié</t>
  </si>
  <si>
    <t>(2) Compte 11591 dans l'attente de la décision du juge de la tarification, puis 1195 (en gestion non contrôlée) après décision du juge de la tarification ou en cas de non saisine du juge de la tarification</t>
  </si>
  <si>
    <t>(3) Mouvements débiteurs (précédés du signe "-" - correspondant aux augmentations sur l'exercice des dépenses dont la prise en compte est différée) et créditeurs (correspondant aux diminutions sur l'exercice des dépenses dont la prise en compte est différée) - Compte 11592 : Affectation en report à nouveau de charges dont la prise en compte est différée (dépenses non opposables aux tiers financeurs)</t>
  </si>
  <si>
    <t>(4) Hors établissements mentionnés à l'article R. 314-244 du CASF</t>
  </si>
  <si>
    <t>(5) Précédé du signe "-" en cas de reprise sur ces réserves</t>
  </si>
  <si>
    <r>
      <t>11591 ou 1195</t>
    </r>
    <r>
      <rPr>
        <b/>
        <vertAlign val="superscript"/>
        <sz val="10"/>
        <rFont val="Arial"/>
        <family val="2"/>
      </rPr>
      <t xml:space="preserve"> (2)</t>
    </r>
  </si>
  <si>
    <r>
      <t xml:space="preserve">115921 </t>
    </r>
    <r>
      <rPr>
        <b/>
        <vertAlign val="superscript"/>
        <sz val="10"/>
        <rFont val="Arial"/>
        <family val="2"/>
      </rPr>
      <t>(3)</t>
    </r>
  </si>
  <si>
    <r>
      <t xml:space="preserve">115922 </t>
    </r>
    <r>
      <rPr>
        <b/>
        <vertAlign val="superscript"/>
        <sz val="10"/>
        <rFont val="Arial"/>
        <family val="2"/>
      </rPr>
      <t>(3)</t>
    </r>
  </si>
  <si>
    <r>
      <t xml:space="preserve">115923 </t>
    </r>
    <r>
      <rPr>
        <b/>
        <vertAlign val="superscript"/>
        <sz val="10"/>
        <rFont val="Arial"/>
        <family val="2"/>
      </rPr>
      <t>(3)</t>
    </r>
  </si>
  <si>
    <r>
      <t xml:space="preserve">115928 </t>
    </r>
    <r>
      <rPr>
        <b/>
        <vertAlign val="superscript"/>
        <sz val="10"/>
        <rFont val="Arial"/>
        <family val="2"/>
      </rPr>
      <t>(3)</t>
    </r>
  </si>
  <si>
    <r>
      <t>106852</t>
    </r>
    <r>
      <rPr>
        <b/>
        <vertAlign val="superscript"/>
        <sz val="10"/>
        <rFont val="Arial"/>
        <family val="2"/>
      </rPr>
      <t xml:space="preserve"> (4)</t>
    </r>
  </si>
  <si>
    <r>
      <t>106855</t>
    </r>
    <r>
      <rPr>
        <b/>
        <vertAlign val="superscript"/>
        <sz val="10"/>
        <rFont val="Arial"/>
        <family val="2"/>
      </rPr>
      <t xml:space="preserve"> (4)</t>
    </r>
  </si>
  <si>
    <r>
      <t xml:space="preserve">106856 </t>
    </r>
    <r>
      <rPr>
        <b/>
        <vertAlign val="superscript"/>
        <sz val="10"/>
        <rFont val="Arial"/>
        <family val="2"/>
      </rPr>
      <t>(5)</t>
    </r>
  </si>
  <si>
    <r>
      <t xml:space="preserve">106857 </t>
    </r>
    <r>
      <rPr>
        <b/>
        <vertAlign val="superscript"/>
        <sz val="10"/>
        <rFont val="Arial"/>
        <family val="2"/>
      </rPr>
      <t>(4)</t>
    </r>
  </si>
  <si>
    <t>11591 / 1195</t>
  </si>
  <si>
    <r>
      <t xml:space="preserve">106852 </t>
    </r>
    <r>
      <rPr>
        <b/>
        <vertAlign val="superscript"/>
        <sz val="10"/>
        <rFont val="Arial"/>
        <family val="2"/>
      </rPr>
      <t>(1)</t>
    </r>
  </si>
  <si>
    <r>
      <t>106855</t>
    </r>
    <r>
      <rPr>
        <b/>
        <vertAlign val="superscript"/>
        <sz val="10"/>
        <rFont val="Arial"/>
        <family val="2"/>
      </rPr>
      <t xml:space="preserve"> (1)</t>
    </r>
  </si>
  <si>
    <r>
      <t xml:space="preserve">106857 </t>
    </r>
    <r>
      <rPr>
        <b/>
        <vertAlign val="superscript"/>
        <sz val="10"/>
        <rFont val="Arial"/>
        <family val="2"/>
      </rPr>
      <t>(1)</t>
    </r>
  </si>
  <si>
    <t>Report à nouveau constitué de charges rejetées des activités sociales et médico-sociales (dépenses refusées par l'autorité de tarification)</t>
  </si>
  <si>
    <t>Suivi de l'affectation des résultats sur le périmètre de l'ERRD simplifié (soins + dépendance pour les EHPAD) après signature du CPOM prévoyant une libre affectation des résultats entre les différents comptes de résultat</t>
  </si>
  <si>
    <r>
      <t>106852</t>
    </r>
    <r>
      <rPr>
        <b/>
        <vertAlign val="superscript"/>
        <sz val="10"/>
        <rFont val="Arial"/>
        <family val="2"/>
      </rPr>
      <t xml:space="preserve"> (1)</t>
    </r>
  </si>
  <si>
    <r>
      <t xml:space="preserve">106855 </t>
    </r>
    <r>
      <rPr>
        <b/>
        <vertAlign val="superscript"/>
        <sz val="10"/>
        <rFont val="Arial"/>
        <family val="2"/>
      </rPr>
      <t>(1)</t>
    </r>
  </si>
  <si>
    <t xml:space="preserve">Ce cadre correspond à l'état réalisé des recettes et des dépenses (ERRD) simplifié prévu à l'article R. 314-233 du code de l'action sociale et des familles (CASF) et conforme au modèle figurant à l'annexe 10 de l'arrêté du 27 décembre 2016 modifié par l'arrêté du 15 décembre 2020 (NOR: SSAA2030779A). </t>
  </si>
  <si>
    <t xml:space="preserve">=&gt; les OG privés qui gèrent, à titre exclusif ou non, des accueils de jours autonomes (AJA) sans tarif accompagnement à la vie sociale administré compris dans le périmètre d'un CPOM "PH-SSIAD-AJA" (article L. 313-12-2 du CASF) signé avant le 1er janvier de l'exercice N (ou conclu au cours de l'exercice N si les parties prenantes ont opté pour une mise en place anticipée de l’EPRD dès l’année de signature du CPOM, conformément aux dispositions de l’article 61 de la loi n°2019-774 du 24 juillet 2019 relative à l’organisation et à la transformation du système de santé). </t>
  </si>
  <si>
    <t xml:space="preserve">II.- Quel est le périmètre de l'ERRD ? </t>
  </si>
  <si>
    <r>
      <t>- Veuillez ne pas modifier tout élément de mise en page (comme les déplacements, insertions de lignes ou de colonnes). Veuillez ne pas copier ni déplacer le contenu d'une cellule vers une autre cellule (</t>
    </r>
    <r>
      <rPr>
        <b/>
        <sz val="10"/>
        <rFont val="Arial"/>
        <family val="2"/>
      </rPr>
      <t>"couper-coller"/"cliquer-glisser"</t>
    </r>
    <r>
      <rPr>
        <sz val="10"/>
        <rFont val="Arial"/>
        <family val="2"/>
      </rPr>
      <t xml:space="preserve">), ces actions pouvant endommager la structure des cadres Excel. Les macros de remplissage automatique des cellules ouvertes à la saisie sont possibles. </t>
    </r>
  </si>
  <si>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</si>
  <si>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 xml:space="preserve">Le modèle de compte de résultat créé est identique au compte de résultat créé pour un finess ET. </t>
  </si>
  <si>
    <t>Cette possibilité n'est ouverte qu'aux organismes commerciaux, conformément à l'article L. 313-12 du CASF.</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</si>
  <si>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</si>
  <si>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Si besoin, ajouter des colonnes manuellement si plus de CRA doivent être indiqués.</t>
  </si>
  <si>
    <t>#ERRDNH-2021-01#</t>
  </si>
  <si>
    <t>Ligne 10 : indiquer ici les diminutions du solde du compte 12 résultant du transfert vers un autre établissement (excédent) ou provenant d'un autre établissement (déficit).</t>
  </si>
  <si>
    <t>Report à nouveau des activités sociales et médico-sociales sous gestion contrôlée (solde créditeur) (c/1150)</t>
  </si>
  <si>
    <t>Report à nouveau des activités sociales et médico-sociales sous gestion contrôlée (solde débiteur) (c/11590)</t>
  </si>
  <si>
    <t>Cette ligne est utilisée pour le reliquat de déficit non couvert par le report à nouveau excédentaire et la reprise de la réserve de compensation.
A noter : dans le cas d'un apurement de déficit antérieur à l'exercice N, il est préconisé d'inscrire l'excédent N au compte 1150 (ligne 16 de l'onglet "Affectation_Resultats") et non au compte 11590 (ligne 17 du même onglet). L'apurement de déficit sera effectué au global dans le bilan consolidé et devrait apparaître dans le tableau de suivi de l'affectation des résultats des ESMS (onglet "Suivi_Affectation_Résultats").</t>
  </si>
  <si>
    <t>Report à nouveau constitué de charges rejetées des activités sociales et médico-sociales (c/11591 ou 1195)</t>
  </si>
  <si>
    <t>Les charges rejetées en application de l'article R. 314-236 du CASF sont des charges effectives, qui ne peuvent être "ôtées" comptablement des charges réalisées.
L'impact du rejet prend la forme d'une réduction à due concurrence du tarif de l'exercice sur lequel il est constaté ou de l'exercice suivant et n'entraîne plus de modification du résultat comptable. 
Cependant, parallèlement, les entités gestionnaires privées doivent, conformément au règlement ANC n° 2019-04 du 8 novembre 2019, distinguer dans des comptes spécifiques la part de leurs fonds propres (résultat, reports à nouveau et réserves) qui est sous gestion contrôlée (c'est à dire la part des fonds restituables aux autorités de tarification, notamment en cas de fermeture de l'ESMS).
Les charges rejetées passent ainsi du périmètre de la gestion contrôlée (compte 11591 lorsqu'elles sont contestées par l'entité gestionnaire dans le cadre d'un recours et dans l'attente de la décision du juge de la tarification) à celui de la gestion non contrôlée (compte 1195 en cas de confirmation du rejet par le juge une fois les recours épuisés ou en l'absence de contestation contentieuse). L'imputation à l'un de ces comptes est réalisée au moment de l'affectation du résultat. C'est pourquoi ces mouvements sont retracés dans le bloc "Affectation du résultat administratif" du tableau d'affectation des résultats.</t>
  </si>
  <si>
    <t>Report à nouveau constitué de charges des activités sociales et médico-sociales dont la prise en compte par l’autorité de tarification est différée (c/115921, 115922, 115923 et 115928)</t>
  </si>
  <si>
    <t>Réserves de compensation des déficits (c/106856)</t>
  </si>
  <si>
    <t>Cette ligne est utilisée lorsque le déficit de l'exercice N peut être couvert par la reprise de la réserve de compensation. Le montant du déficit y est saisi (en tout ou partie selon le solde du compte de réserve de compensation) en étant précédé d'un signe "-".  
En cas d'affectation d'un excédent à la réserve de compensation, en prévision de déficits futurs notamment, il est saisi sur cette même ligne mais sans être précédé du signe "-".</t>
  </si>
  <si>
    <t>Affectation à la réserve de compensation des charges d'amortissement (c/106857)</t>
  </si>
  <si>
    <t>Il est possible qu'une affectation à cette réserve et qu'une reprise sur cette réserve surviennent lors du même exercice. C'est pourquoi les deux mouvements sont retracés ici dans cette rubrique "Affectation en réserves".
Le traitement comptable antérieur reste inchangé : l’affectation d’un excédent en réserves de compensation des charges d’amortissement est enregistrée au crédit du compte 106857 par le débit du compte 12, au moment de l’affectation du résultat.</t>
  </si>
  <si>
    <t>Reprise sur la réserve de compensation des charges d'amortissement (c/106857)</t>
  </si>
  <si>
    <t>La reprise de la réserve de compensation est enregistrée au débit du compte 106857 par le crédit du compte de report à nouveau (c/115).
Auparavant cette reprise était retracée dans le bloc "Résultat à affecter". La saisie a été simplifiée en renseignant directement le montant concerné sur la ligne 27 en étant précédé d'un signe "-", conformément au schéma d'écriture comptable effectivement mis en oeuvre. Cela explique le déplacement du compte 106857 du bloc « Résultat à affecter » au bloc « Affectation en réserves »</t>
  </si>
  <si>
    <t>Affectation des résultats dans un environnement "EPRD"</t>
  </si>
  <si>
    <t>Le principe posé par la loi est une libre affectation des résultats réalisée par le gestionnaire, dans le respect des dispositions contenues dans le CPOM. 
Conformément à l'article R. 314-234 du CASF, l'excédent d'exploitation d'un compte de résultat est affecté en priorité à l'apurement des déficits antérieurs de ce compte de résultat. 
Le déficit de chacun des comptes de résultat est couvert en priorité par le compte de report à nouveau excédentaire, puis le cas échéant par la reprise de la réserve de compensation, puis est affecté, pour le surplus éventuel, à un compte de report à nouveau déficitaire.</t>
  </si>
  <si>
    <t>Les résultats des différents comptes de résultat sont affectés aux comptes de résultat dont ils sont issus. Par dérogation à ce principe, pour les gestionnaires privés ayant signé un CPOM, le CPOM peut prévoir une affectation croisée des résultats entre les ESMS inclus dans le périmètre financier de ce contrat.</t>
  </si>
  <si>
    <t>Suivi des affectations de résultat</t>
  </si>
  <si>
    <t>Ce tableau doit retracer tous les mouvements des comptes de réserves et report à nouveau au titre de l'exercice N (affectation des résultats, régularisations, etc.).</t>
  </si>
  <si>
    <t>FICHE D'AUTO-CONTRÔLE A TITRE D'INFORMATION</t>
  </si>
  <si>
    <t>Informations complémentaires :</t>
  </si>
  <si>
    <t xml:space="preserve">Contrôle </t>
  </si>
  <si>
    <t>Onglet</t>
  </si>
  <si>
    <t xml:space="preserve">Valeur </t>
  </si>
  <si>
    <t>OK/KO</t>
  </si>
  <si>
    <t>Observations</t>
  </si>
  <si>
    <t xml:space="preserve">Version  </t>
  </si>
  <si>
    <t>Tous</t>
  </si>
  <si>
    <t xml:space="preserve">Le fichier utilisé doit être celui en vigueur à la date de la campagne de dépôt des ERRD. Il est mis à disposition sur le site de la DGCS : https://solidarites-sante.gouv.fr/affaires-sociales/personnes-agees/droits-et-aides/etablissements-et-services-sociaux-et-medico-sociaux/article/reforme-de-la-tarification. </t>
  </si>
  <si>
    <t xml:space="preserve">Nom du fichier </t>
  </si>
  <si>
    <t>Au choix ou selon règle de nommage indiquée par l'autorité de tarification</t>
  </si>
  <si>
    <t>Intitulés des onglets</t>
  </si>
  <si>
    <t>Saisie prédéfinie</t>
  </si>
  <si>
    <t xml:space="preserve">Les intitulés des onglets du fichier sont ceux du cadre vierge téléchargeable sur le site de la DGCS et ne doivent pas être modifiés. Toute modification peut empêcher le traitement des données. </t>
  </si>
  <si>
    <t xml:space="preserve">Détail par compte de résultat (CR) : </t>
  </si>
  <si>
    <t xml:space="preserve">Statut juridique  </t>
  </si>
  <si>
    <t>Page de garde</t>
  </si>
  <si>
    <t>N° FINESS ET</t>
  </si>
  <si>
    <t xml:space="preserve">Si un CPOM a été conclu à la date d'établissement de l'ERRD, alors ce champ doit être non vide. </t>
  </si>
  <si>
    <t>Capacité installée N</t>
  </si>
  <si>
    <t>Page de garde et Id_CR_SF</t>
  </si>
  <si>
    <t>Page de garde  et Id_CR_SF</t>
  </si>
  <si>
    <t>Convention collective majoritaire de travail</t>
  </si>
  <si>
    <t>Id_CR_SF</t>
  </si>
  <si>
    <t xml:space="preserve">Ce champ doit être non vide. Si valeur négative (atypie), vérifiez votre saisie. </t>
  </si>
  <si>
    <t>CRP/A et CRA_SF</t>
  </si>
  <si>
    <t>Total charges prévues N (comptes de résultat consolidés)</t>
  </si>
  <si>
    <t>Produits de la tarification (GI) réalisés N (comptes de résultat consolidés)</t>
  </si>
  <si>
    <t>Produits de la tarification (GI) prévus N (comptes de résultat consolidés)</t>
  </si>
  <si>
    <t>Charges de personnel (GII) réalisées N (comptes de résultat consolidés)</t>
  </si>
  <si>
    <t>Charges de personnel (GII) prévues N (comptes de résultat consolidés)</t>
  </si>
  <si>
    <t xml:space="preserve">Ces champs doivent être non vides. Si valeur négative (atypie), vérifiez votre saisie. </t>
  </si>
  <si>
    <t>Produits de la tarification (GI) réalisés N (par compte de résultat)</t>
  </si>
  <si>
    <t>Produits de la tarification (GI) prévus N (par compte de résultat)</t>
  </si>
  <si>
    <t>Produits de la tarification (GI) réalisés N-1 (par compte de résultat)</t>
  </si>
  <si>
    <t>Produits de la tarification (GI) prévus N</t>
  </si>
  <si>
    <t xml:space="preserve">En cas d'écart significatif (ici : +/-10%), vérifiez votre saisie. </t>
  </si>
  <si>
    <t>Produits de la tarification : écart prévu/réalisé en % (par compte de résultat)</t>
  </si>
  <si>
    <t>Résultat comptable de l'exercice</t>
  </si>
  <si>
    <t>Affectation_Resultats (Prive I/II ou Public I/II)</t>
  </si>
  <si>
    <t>Ecart entre résultat à affecter et total des affectations</t>
  </si>
  <si>
    <t>Veillez à choisir un nom explicite pour vous et vos autorités de tarification. 
Exemple : ID_FINESSEJ_Type_AAAAMMJJ_V1
Avec ID : identifiant du dossier sur la plateforme de collecte
FINESSEJ : numéro finess de l’entité juridique
Type :  type de document (ex : errd_simplifie) ou n° de l'annexe (ex : A10)
AAAAMMJJ : date du fichier 
Vx : numéro de version</t>
  </si>
  <si>
    <t xml:space="preserve">La valeur de ce champ doit être "Org. privé commer." ou "Org. privé non lucr.". </t>
  </si>
  <si>
    <t xml:space="preserve">Les champs relatifs aux capacités installées (colonnes I de l'onglet "Page de garde" et H de l'onglet "Id_CR_SF") doivent être non vides.  </t>
  </si>
  <si>
    <t xml:space="preserve">SI valeur supérieure ou égale à 1000, vérifiez votre saisie. </t>
  </si>
  <si>
    <t>Cet onglet a été ajouté à titre expérimental. Il n'est pas protégé. Toute modification des formules ou de la structure du tableau ci-dessous peut entraver son bon fonctionnement.</t>
  </si>
  <si>
    <t xml:space="preserve">Ce champ doit être non vide. Si valeur supérieure à 366 (atypie), vérifiez votre saisie. 
Ce contrôle porte uniquement sur le compte de résultat principal (1ère ligne du tableau de l'onglet "Page de garde"). </t>
  </si>
  <si>
    <t xml:space="preserve">La valeur de ce champ doit être un des items de la liste déroulante proposée dans l'onglet "Page de garde". </t>
  </si>
  <si>
    <t xml:space="preserve">Si l'ERRD intègre une activité sans numéro FINESS, ce champ doit être non vide. Si valeur supérieure à 366 (atypie), vérifiez votre saisie. Ce contrôle porte uniquement sur le premier compte de résultat du tableau de l'onglet "Id_CR_SF". </t>
  </si>
  <si>
    <t>Total produits réalisés N des sections Soins + Dépendance (comptes de résultat consolidés)</t>
  </si>
  <si>
    <t>Total produits prévus N des sections Soins + Dépendance (comptes de résultat consolidés)</t>
  </si>
  <si>
    <t>Total charges réalisées N des sections Soins + Dépendance (comptes de résultat consolidés)</t>
  </si>
  <si>
    <t>Total produits réalisés N des sections Soins + Dépendance (par compte de résultat)</t>
  </si>
  <si>
    <t>Total produits prévus N des sections Soins + Dépendance (par compte de résultat)</t>
  </si>
  <si>
    <t>Total produits réalisés N-1 des sections Soins + Dépendance (par compte de résultat)</t>
  </si>
  <si>
    <t>Total produits réalisés N des sections Soins + Dépendance</t>
  </si>
  <si>
    <t>Total produits prévus N des sections Soins + Dépendance</t>
  </si>
  <si>
    <t>Ecart réalisé/prévu en %</t>
  </si>
  <si>
    <t>Ces champs doivent être non vides. Si valeur négative (atypie), vérifiez votre saisie. Ce contrôle "manuel" s'effectue par vérification directe du montant affiché dans les comptes de résultat principaux et annexes.</t>
  </si>
  <si>
    <t>Total charges prévues N des sections Soins + Dépendance</t>
  </si>
  <si>
    <t>Total charges réalisées N des sections Soins + Dépendance</t>
  </si>
  <si>
    <t>Total charges réalisées N des sections Soins + Dépendance (par compte de résultat)</t>
  </si>
  <si>
    <t>Total charges prévues N des sections Soins + Dépendance (par compte de résultat)</t>
  </si>
  <si>
    <t>Total charges réalisées N-1 des sections Soins + Dépendance (par compte de résultat)</t>
  </si>
  <si>
    <t>Produits de la tarification (GI) réalisés N</t>
  </si>
  <si>
    <t>Autres produits relatifs à l'exploitation (GII) prévus N des sections Soins + Dépendance</t>
  </si>
  <si>
    <t>Autres produits relatifs à l'exploitation (GII) réalisés N des sections Soins + Dépendance</t>
  </si>
  <si>
    <t>Autres produits (GIII) prévus N des sections Soins + Dépendance</t>
  </si>
  <si>
    <t>Autres produits (GIII) réalisés N des sections Soins + Dépendance</t>
  </si>
  <si>
    <t>Charges afférentes à l'exploitation courante (GI) prévus N des sections Soins + Dépendance</t>
  </si>
  <si>
    <t>Charges afférentes à l'exploitation courante (GI) réalisés N des sections Soins + Dépendance</t>
  </si>
  <si>
    <t>Charges afférentes au personnel (GII) réalisées N des sections Soins + Dépendance (par compte de résultat)</t>
  </si>
  <si>
    <t>Charges afférentes au personnel (GII) prévues N des sections Soins + Dépendance (par compte de résultat)</t>
  </si>
  <si>
    <t>Charges afférentes au personnel (GII) réalisées N-1 des sections Soins + Dépendance (par compte de résultat)</t>
  </si>
  <si>
    <t>Total des produits des sections Soins + Dépendance : écart prévu/réalisé en % (par compte de résultat)</t>
  </si>
  <si>
    <t>Total des charges des sections Soins + Dépendance : écart prévu/réalisé en % (par compte de résultat)</t>
  </si>
  <si>
    <t>Charges afférentes à l'exploitation courante des sections Soins + Dépendance : écart prévu/réalisé en % (par compte de résultat)</t>
  </si>
  <si>
    <t>Charges afférentes au personnel des sections Soins + Dépendance : écart prévu/réalisé en % (par compte de résultat)</t>
  </si>
  <si>
    <t>Charges afférentes à la structure des sections Soins + Dépendance : écart prévu/réalisé en % (par compte de résultat)</t>
  </si>
  <si>
    <t xml:space="preserve">Le sous-total "B Total des affectations de résultat" doit être égal au sous-total "A. RESULTAT A AFFECTER" dans l'onglet "Affectation_Resultats". En cas d'écart (incohérence), vérifiez votre saisie. </t>
  </si>
  <si>
    <t>Ligne 11 : indiquer ici les augmentations du solde du compte 12 résultant du transfert vers un autre établissement (déficit) ou provenant d'un autre établissement (excédent).</t>
  </si>
  <si>
    <t xml:space="preserve">Un emploi incorrect ne tenant pas compte des indications ci-dessous peut affecter les fonctionnalités automatiques du cadre, le bon déroulement du dépôt et la performance de la plateforme de collecte des ERRD. </t>
  </si>
  <si>
    <t>En revanche, un seul FINESS EJ, parmi les FINESS EJ d'une des sociétés contrôlées ou le FINESS EJ de la société mère, peut être indiqué dans le champ "N° FINESS (entité juridique)" de la page de garde. Le n° FINESS EJ sélectionné est laissé au choix de l'organisme gestionnaire. Ce n° FINESS EJ devra être le même que celui indiqué dans le dossier de dépôt de l'ERRD dans la plateforme de collecte des ERRD.</t>
  </si>
  <si>
    <t xml:space="preserve">- Les FINESS ET (Etablissement) saisis dans le tableau de la page de garde doivent orrespondre aux FINESS ET affectés au dossier dans la plateforme de collecte des ERRD. </t>
  </si>
  <si>
    <t xml:space="preserve">- Le N° FINESS EJ saisi dans la page de garde doit être le même que le N° FINESS EJ du dossier de dépôt dans la plateforme de collecte des ERRD. </t>
  </si>
  <si>
    <t xml:space="preserve">Indiquer le n° FINESS de l'organisme gestionnaire en tant que personnalité morale titulaire des autorisations. Il doit correspondre au N° FINESS EJ du dossier de dépôt dans la plateforme de collecte des ERRD. </t>
  </si>
  <si>
    <t xml:space="preserve">Lorsque l'ERRD est établi par une société commerciale pour le compte d'une autre société contrôlée, indiquer le n° FINESS qui a été sélectionné pour déposer le fichier dans la plateforme. </t>
  </si>
  <si>
    <t>- Le déverrouillage peut véroler le fichier (impactant potentiellement la bonne marche de toutes les fonctions automatiques et la reconnaissance du fichier lors du dépôt dans la plateforme).</t>
  </si>
  <si>
    <t xml:space="preserve">Pour rappel, dans la plateforme, l'organisme devra, au moment de son dépôt, cocher la case "Société commerciale contrôlée", afin de permettre le choix des FINESS EJ et l'affectation des établissements et services (FINESS ET) relevant de FINESS EJ différents. </t>
  </si>
  <si>
    <t xml:space="preserve">Les FINESS saisis doivent impérativement correspondre aux FINESS ET affectés au dossier dans la plateforme de collecte des ERRD. </t>
  </si>
  <si>
    <t xml:space="preserve">Budget initial : saisir dans cette colonne l'EPRD initial validé (1er EPRD transmis et validé dans la plateforme de collecte des EPRD). </t>
  </si>
  <si>
    <t>Ces comptes correspondent à des charges et produits dont la prise en compte par l'autorité de tarification est différée : amortissements comptables différés, variations des dettes pour congés à payer et d'autres provisions dont l'impact sur le résultat est neutralisé (comptes épargne temps, indemnités de départ à la retraite, indemnités prudhommales...). 
Conséquence budgétaire : la fixation du tarif ne reposant plus sur la reconduction de dépenses historiques, le mécanisme antérieur des dépenses inopposables (y compris les congés à payer) perd de son intérêt. « La seule possibilité, pour l'autorité de tarification, de les rendre inopposables est de diminuer, à due concurrence, les financements ultérieurs de l'ESSMS. » (instruction n°DGCS/5C/DGCL/DGFIP/170 du 12/07/2018).
Conséquence comptable : ces dépenses étant opposables à l'autorité de tarification, même si cette opposabilité est différée dans le temps, ces dépenses, pour les entités gestionnaires privées, relèvent du périmètre de la gestion contrôlée (cf. définition de la gestion contrôlée dans l'aide n°15). Les comptes 11592 ont donc été créés au 1er janvier 2020 pour les isoler (arrêté du 23/12/2019).
En cas d’augmentation des dépenses différées, le montant correspondant est saisi en lignes 19, 20, 21 ou 22, précédé d’un signe « - » et le compte de report à nouveau est donc crédité d’autant (augmentation du RAN créditeur 1150 ou diminution du RAN débiteur 11590).
En cas de diminution, le montant correspondant est saisi en ligne 19, 20, 21 ou 22 sans signe « - » et le compte de report à nouveau est donc débité d’autant (diminution du RAN créditeur 1150 ou augmentation du RAN débiteur 11590). 
Cette méthode de saisie permet bien de retomber sur le résultat net comptable sous gestion contrôlée.</t>
  </si>
  <si>
    <t xml:space="preserve">Cohérence inter-onglet : la valeur du résultat comptable repris dans le tableau de détermination et d'affectation des résultats devrait être égale au résultat comptable issu de l'onglet "ERRD synthétique". En cas d'écart (incohérence), vérifiez votre saisie. </t>
  </si>
  <si>
    <t>N-1</t>
  </si>
  <si>
    <t>Charges afférentes au personnel (GII) prévues N des sections Soins + Dépendance</t>
  </si>
  <si>
    <t>Charges afférentes au personnel (GII) réalisées N des sections Soins + Dépendance</t>
  </si>
  <si>
    <t>Charges afférentes à la structure (GIII) prévues N des sections Soins + Dépendance</t>
  </si>
  <si>
    <t>Charges afférentes à la structure (GIII) réalisées N des sections Soins + Dépendance</t>
  </si>
  <si>
    <t>Total produits réalisés N-1 des sections Soins + Dépendance</t>
  </si>
  <si>
    <t>Total charges réalisées N-1 des sections Soins + Dépendance</t>
  </si>
  <si>
    <t>Produits de la tarification (GI) réalisés N-1</t>
  </si>
  <si>
    <t>Charges afférentes au personnel (GII) réalisées N-1 des sections Soins + Dépendance</t>
  </si>
  <si>
    <t>Ecart réalisé N/N-1 en %</t>
  </si>
  <si>
    <t>Total des produits des sections Soins + Dépendance : écart N/N-1 en % (par compte de résultat)</t>
  </si>
  <si>
    <t>Total des charges des sections Soins + Dépendance : écart N/N-1 en % (par compte de résultat)</t>
  </si>
  <si>
    <t>Produits de la tarification : écart N/N-1 en % (par compte de résultat)</t>
  </si>
  <si>
    <t>Charges afférentes au personnel des sections Soins + Dépendance : écart N/N-1 en % (par compte de résultat)</t>
  </si>
  <si>
    <t>Cette ligne est réservée pour une affectation en report à nouveau excédentaire, lorsqu'une affectation à un compte de réserve de compensation n'est pas privilégiée.
Dans le cas d'un déficit de l'exercice qui est couvert par le report à nouveau excédentaire, le montant du déficit (précédé du signe "-") est à inscrire en déduction du report à nouveau créditeur (ligne 1150 "Report à nouveau des activités sociales et médico-sociales sous gestion contrôlée (solde créditeur)").
A noter : dans le cas d'un apurement de déficit antérieur à l'exercice N, il est préconisé d'inscrire l'excédent N au compte 1150 (ligne 16 de l'onglet "Affectation_Resultats") et non au compte 11590 (ligne 17 du même onglet). L'apurement de déficit sera effectué au global dans le bilan consolidé et devrait apparaître dans le tableau de suivi de l'affectation des résultats des ESMS (onglet "Suivi_Affectation_Résultats")."</t>
  </si>
  <si>
    <r>
      <rPr>
        <b/>
        <u val="single"/>
        <sz val="10"/>
        <rFont val="Arial"/>
        <family val="2"/>
      </rPr>
      <t>Point de vigilance</t>
    </r>
    <r>
      <rPr>
        <sz val="10"/>
        <rFont val="Arial"/>
        <family val="2"/>
      </rPr>
      <t xml:space="preserve"> : l'attention des gestionnaires est appelée sur la complétude et la fiabilité des informations saisies dans le cadre ERRD et ses annexes, afin de sécuriser la procédure d'analyse et maintenir la qualité de la base de données collectée.</t>
    </r>
  </si>
  <si>
    <r>
      <t xml:space="preserve">Dans un souci d'adaptation permanente aux pratiques et sans préjudice des obligations générales de dépôt de l'ERRD, des ajustements ponctuels peuvent être apportés par rapport aux modèles joints à l'arrêté précité et régularisés ultérieurement par un arrêté modificatif.
</t>
    </r>
    <r>
      <rPr>
        <b/>
        <u val="single"/>
        <sz val="10"/>
        <color indexed="8"/>
        <rFont val="Arial"/>
        <family val="2"/>
      </rPr>
      <t>Suivi des crédits exceptionnels d'assurance-maladie délégués dans le cadre de la crise sanitaire</t>
    </r>
    <r>
      <rPr>
        <b/>
        <sz val="10"/>
        <color indexed="8"/>
        <rFont val="Arial"/>
        <family val="2"/>
      </rPr>
      <t xml:space="preserve"> </t>
    </r>
    <r>
      <rPr>
        <sz val="10"/>
        <color indexed="8"/>
        <rFont val="Arial"/>
        <family val="2"/>
      </rPr>
      <t xml:space="preserve">: les gestionnaires ayant bénéficié de ces crédits doivent obligatoirement, dans leur rapport annexé aux documents de clôture, joindre un état récapitulatif des charges couvertes par ces financements et des autres financements publics exceptionnels perçus, le cas échéant, pour faire face à la crise (exemple : chômage partiel). Cet état doit inclure l'ensemble de ces crédits, y compris ceux qui n'apparaissent pas dans le cadre normalisé. </t>
    </r>
  </si>
  <si>
    <t>Dernière mise à jour : janvier 2023</t>
  </si>
  <si>
    <t>Gestionnaire</t>
  </si>
  <si>
    <t>Item</t>
  </si>
  <si>
    <t>Valeur Gestionnaire</t>
  </si>
  <si>
    <t>Référence</t>
  </si>
  <si>
    <t>Valeur Cadre</t>
  </si>
  <si>
    <t>Avis</t>
  </si>
  <si>
    <t>Cadre - version : 79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</si>
</sst>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quot;€&quot;_-;\-* #,##0\ &quot;€&quot;_-;_-* &quot;-&quot;??\ &quot;€&quot;_-;_-@_-"/>
    <numFmt numFmtId="167" formatCode="0#&quot; &quot;##&quot; &quot;##&quot; &quot;##&quot; &quot;##"/>
    <numFmt numFmtId="168" formatCode="0.0%"/>
    <numFmt numFmtId="169" formatCode="&quot;Vrai&quot;;&quot;Vrai&quot;;&quot;Faux&quot;"/>
    <numFmt numFmtId="170" formatCode="&quot;Actif&quot;;&quot;Actif&quot;;&quot;Inactif&quot;"/>
    <numFmt numFmtId="171" formatCode="[$€-2]\ #,##0.00_);[Red]\([$€-2]\ #,##0.00\)"/>
    <numFmt numFmtId="172" formatCode="#,##0.00\ &quot;€&quot;"/>
    <numFmt numFmtId="173" formatCode="_-* #,##0.0\ &quot;€&quot;_-;\-* #,##0.0\ &quot;€&quot;_-;_-* &quot;-&quot;??\ &quot;€&quot;_-;_-@_-"/>
    <numFmt numFmtId="174" formatCode="[$-40C]dddd\ d\ mmmm\ yyyy"/>
    <numFmt numFmtId="175" formatCode="[$-40C]d\ mmm\ yy"/>
    <numFmt numFmtId="176" formatCode="_-* #,##0\ _€_-;\-* #,##0\ _€_-;_-* &quot;-&quot;??\ _€_-;_-@_-"/>
    <numFmt numFmtId="177" formatCode="#,##0.00\ _€"/>
    <numFmt numFmtId="178" formatCode="_-* #,##0.000\ _€_-;\-* #,##0.000\ _€_-;_-* &quot;-&quot;??\ _€_-;_-@_-"/>
    <numFmt numFmtId="179" formatCode="_-* #,##0.0000\ _€_-;\-* #,##0.0000\ _€_-;_-* &quot;-&quot;??\ _€_-;_-@_-"/>
  </numFmts>
  <fonts count="91">
    <font>
      <sz val="11"/>
      <color theme="1"/>
      <name val="Calibri"/>
      <family val="2"/>
    </font>
    <font>
      <sz val="10"/>
      <color indexed="8"/>
      <name val="Arial"/>
      <family val="2"/>
    </font>
    <font>
      <sz val="10"/>
      <name val="Geneva"/>
      <family val="0"/>
    </font>
    <font>
      <sz val="8"/>
      <name val="Arial"/>
      <family val="2"/>
    </font>
    <font>
      <b/>
      <sz val="8"/>
      <name val="Arial"/>
      <family val="2"/>
    </font>
    <font>
      <b/>
      <i/>
      <sz val="8"/>
      <name val="Arial"/>
      <family val="2"/>
    </font>
    <font>
      <sz val="10"/>
      <name val="Arial"/>
      <family val="2"/>
    </font>
    <font>
      <b/>
      <sz val="10"/>
      <name val="Arial"/>
      <family val="2"/>
    </font>
    <font>
      <sz val="10"/>
      <name val="Times New Roman"/>
      <family val="1"/>
    </font>
    <font>
      <sz val="10"/>
      <name val="Calibri"/>
      <family val="2"/>
    </font>
    <font>
      <b/>
      <u val="single"/>
      <sz val="10"/>
      <name val="Arial"/>
      <family val="2"/>
    </font>
    <font>
      <b/>
      <i/>
      <sz val="10"/>
      <name val="Arial"/>
      <family val="2"/>
    </font>
    <font>
      <i/>
      <sz val="10"/>
      <name val="Arial"/>
      <family val="2"/>
    </font>
    <font>
      <b/>
      <sz val="10"/>
      <color indexed="8"/>
      <name val="Arial"/>
      <family val="2"/>
    </font>
    <font>
      <b/>
      <sz val="12"/>
      <name val="Arial"/>
      <family val="2"/>
    </font>
    <font>
      <i/>
      <sz val="8"/>
      <name val="Arial"/>
      <family val="2"/>
    </font>
    <font>
      <sz val="11"/>
      <name val="Arial"/>
      <family val="2"/>
    </font>
    <font>
      <sz val="6.5"/>
      <name val="Arial"/>
      <family val="2"/>
    </font>
    <font>
      <sz val="9"/>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sz val="12"/>
      <name val="Arial"/>
      <family val="2"/>
    </font>
    <font>
      <b/>
      <sz val="6.5"/>
      <name val="Arial"/>
      <family val="2"/>
    </font>
    <font>
      <b/>
      <vertAlign val="superscript"/>
      <sz val="10"/>
      <name val="Arial"/>
      <family val="2"/>
    </font>
    <font>
      <b/>
      <u val="single"/>
      <sz val="10"/>
      <color indexed="8"/>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8"/>
      <color indexed="8"/>
      <name val="Arial"/>
      <family val="2"/>
    </font>
    <font>
      <b/>
      <sz val="8"/>
      <color indexed="8"/>
      <name val="Arial"/>
      <family val="2"/>
    </font>
    <font>
      <b/>
      <i/>
      <sz val="10"/>
      <color indexed="10"/>
      <name val="Arial"/>
      <family val="2"/>
    </font>
    <font>
      <b/>
      <sz val="12"/>
      <color indexed="9"/>
      <name val="Arial"/>
      <family val="2"/>
    </font>
    <font>
      <b/>
      <sz val="10"/>
      <color indexed="10"/>
      <name val="Arial"/>
      <family val="2"/>
    </font>
    <font>
      <sz val="8"/>
      <color indexed="10"/>
      <name val="Arial"/>
      <family val="2"/>
    </font>
    <font>
      <sz val="11"/>
      <color indexed="9"/>
      <name val="Arial"/>
      <family val="2"/>
    </font>
    <font>
      <sz val="11"/>
      <color indexed="8"/>
      <name val="Arial"/>
      <family val="2"/>
    </font>
    <font>
      <b/>
      <sz val="10"/>
      <color indexed="22"/>
      <name val="Arial"/>
      <family val="2"/>
    </font>
    <font>
      <b/>
      <sz val="12"/>
      <color indexed="10"/>
      <name val="Arial"/>
      <family val="2"/>
    </font>
    <font>
      <b/>
      <sz val="11"/>
      <color indexed="8"/>
      <name val="Arial"/>
      <family val="2"/>
    </font>
    <font>
      <b/>
      <sz val="14"/>
      <color indexed="9"/>
      <name val="Arial"/>
      <family val="2"/>
    </font>
    <font>
      <b/>
      <sz val="13"/>
      <color indexed="25"/>
      <name val="Calibri"/>
      <family val="0"/>
    </font>
    <font>
      <sz val="11"/>
      <color indexed="9"/>
      <name val="Calibri"/>
      <family val="0"/>
    </font>
    <font>
      <u val="double"/>
      <sz val="11"/>
      <color indexed="9"/>
      <name val="Calibri"/>
      <family val="0"/>
    </font>
    <font>
      <b/>
      <sz val="11"/>
      <color indexed="25"/>
      <name val="Calibri"/>
      <family val="0"/>
    </font>
    <font>
      <b/>
      <sz val="12"/>
      <color indexed="25"/>
      <name val="Calibri"/>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theme="1"/>
      <name val="Arial"/>
      <family val="2"/>
    </font>
    <font>
      <b/>
      <sz val="8"/>
      <color theme="1"/>
      <name val="Arial"/>
      <family val="2"/>
    </font>
    <font>
      <sz val="10"/>
      <color rgb="FF000000"/>
      <name val="Arial"/>
      <family val="2"/>
    </font>
    <font>
      <b/>
      <i/>
      <sz val="10"/>
      <color rgb="FFFF0000"/>
      <name val="Arial"/>
      <family val="2"/>
    </font>
    <font>
      <b/>
      <sz val="12"/>
      <color theme="0"/>
      <name val="Arial"/>
      <family val="2"/>
    </font>
    <font>
      <b/>
      <sz val="10"/>
      <color rgb="FFFF0000"/>
      <name val="Arial"/>
      <family val="2"/>
    </font>
    <font>
      <sz val="8"/>
      <color rgb="FFFF0000"/>
      <name val="Arial"/>
      <family val="2"/>
    </font>
    <font>
      <sz val="11"/>
      <color theme="0"/>
      <name val="Arial"/>
      <family val="2"/>
    </font>
    <font>
      <sz val="11"/>
      <color theme="1"/>
      <name val="Arial"/>
      <family val="2"/>
    </font>
    <font>
      <b/>
      <sz val="10"/>
      <color theme="0" tint="-0.04997999966144562"/>
      <name val="Arial"/>
      <family val="2"/>
    </font>
    <font>
      <b/>
      <sz val="12"/>
      <color rgb="FFFF0000"/>
      <name val="Arial"/>
      <family val="2"/>
    </font>
    <font>
      <b/>
      <sz val="11"/>
      <color theme="1"/>
      <name val="Arial"/>
      <family val="2"/>
    </font>
    <font>
      <b/>
      <sz val="14"/>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lightDown">
        <bgColor theme="0" tint="-0.04997999966144562"/>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4"/>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double"/>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thin"/>
      <top/>
      <bottom/>
    </border>
    <border>
      <left style="thin"/>
      <right style="medium"/>
      <top/>
      <bottom/>
    </border>
    <border>
      <left style="medium"/>
      <right style="thin"/>
      <top style="hair"/>
      <bottom/>
    </border>
    <border>
      <left style="thin"/>
      <right style="thin"/>
      <top style="hair"/>
      <bottom/>
    </border>
    <border>
      <left style="thin"/>
      <right style="medium"/>
      <top style="hair"/>
      <bottom/>
    </border>
    <border>
      <left style="medium"/>
      <right style="thin"/>
      <top/>
      <bottom style="hair"/>
    </border>
    <border>
      <left style="thin"/>
      <right style="thin"/>
      <top/>
      <bottom style="hair"/>
    </border>
    <border>
      <left style="thin"/>
      <right style="medium"/>
      <top/>
      <bottom style="hair"/>
    </border>
    <border>
      <left style="medium"/>
      <right style="thin"/>
      <top/>
      <bottom style="medium"/>
    </border>
    <border>
      <left style="thin"/>
      <right style="thin"/>
      <top/>
      <bottom style="medium"/>
    </border>
    <border>
      <left style="thin"/>
      <right style="medium"/>
      <top/>
      <bottom style="medium"/>
    </border>
    <border>
      <left style="thin"/>
      <right style="thin"/>
      <top style="medium"/>
      <bottom style="medium"/>
    </border>
    <border>
      <left style="thin"/>
      <right style="thin"/>
      <top style="thin"/>
      <bottom style="thin"/>
    </border>
    <border>
      <left/>
      <right/>
      <top/>
      <bottom style="medium"/>
    </border>
    <border>
      <left/>
      <right/>
      <top style="thin"/>
      <bottom/>
    </border>
    <border>
      <left/>
      <right style="medium"/>
      <top/>
      <bottom/>
    </border>
    <border>
      <left/>
      <right style="medium"/>
      <top/>
      <bottom style="medium"/>
    </border>
    <border>
      <left/>
      <right style="double"/>
      <top/>
      <bottom/>
    </border>
    <border>
      <left/>
      <right/>
      <top style="double"/>
      <bottom style="double"/>
    </border>
    <border>
      <left/>
      <right/>
      <top/>
      <bottom style="double"/>
    </border>
    <border>
      <left style="thin"/>
      <right/>
      <top/>
      <bottom/>
    </border>
    <border>
      <left style="thin"/>
      <right style="medium"/>
      <top style="medium"/>
      <bottom style="mediu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thin"/>
    </border>
    <border>
      <left style="medium"/>
      <right style="medium"/>
      <top style="thin"/>
      <bottom style="medium"/>
    </border>
    <border>
      <left style="medium"/>
      <right style="thin"/>
      <top style="medium"/>
      <bottom style="medium"/>
    </border>
    <border>
      <left style="medium"/>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style="medium"/>
      <right/>
      <top/>
      <bottom style="medium"/>
    </border>
    <border>
      <left style="thin"/>
      <right/>
      <top style="medium"/>
      <bottom style="medium"/>
    </border>
    <border>
      <left style="thin"/>
      <right/>
      <top style="medium"/>
      <bottom style="thin"/>
    </border>
    <border>
      <left style="thin"/>
      <right/>
      <top style="thin"/>
      <bottom style="medium"/>
    </border>
    <border>
      <left style="medium"/>
      <right style="thin"/>
      <top style="thin"/>
      <bottom style="medium"/>
    </border>
    <border>
      <left style="medium"/>
      <right style="thin"/>
      <top style="thin"/>
      <bottom style="thin"/>
    </border>
    <border>
      <left style="thin"/>
      <right/>
      <top style="thin"/>
      <bottom style="thin"/>
    </border>
    <border>
      <left style="double"/>
      <right style="thin"/>
      <top style="double"/>
      <bottom style="double"/>
    </border>
    <border>
      <left style="double"/>
      <right/>
      <top style="double"/>
      <bottom style="double"/>
    </border>
    <border>
      <left style="thin"/>
      <right style="thin"/>
      <top style="double"/>
      <bottom style="double"/>
    </border>
    <border>
      <left style="medium"/>
      <right/>
      <top style="double"/>
      <bottom style="double"/>
    </border>
    <border>
      <left style="thin"/>
      <right style="thin"/>
      <top style="double"/>
      <bottom style="thin"/>
    </border>
    <border>
      <left style="thin"/>
      <right style="thin"/>
      <top style="thin"/>
      <bottom style="double"/>
    </border>
    <border>
      <left style="thin"/>
      <right style="double"/>
      <top style="double"/>
      <bottom style="double"/>
    </border>
    <border>
      <left/>
      <right style="double"/>
      <top style="double"/>
      <bottom style="thin"/>
    </border>
    <border>
      <left/>
      <right style="double"/>
      <top style="thin"/>
      <bottom style="double"/>
    </border>
    <border>
      <left style="medium"/>
      <right style="thin"/>
      <top/>
      <bottom style="thin"/>
    </border>
    <border>
      <left style="thin"/>
      <right style="medium"/>
      <top/>
      <bottom style="thin"/>
    </border>
    <border>
      <left style="thin"/>
      <right style="medium"/>
      <top style="thin"/>
      <bottom style="medium"/>
    </border>
    <border>
      <left style="medium"/>
      <right/>
      <top style="thin"/>
      <bottom style="medium"/>
    </border>
    <border>
      <left/>
      <right/>
      <top style="medium"/>
      <bottom/>
    </border>
    <border>
      <left style="medium"/>
      <right style="medium"/>
      <top style="medium"/>
      <bottom style="thin"/>
    </border>
    <border>
      <left/>
      <right/>
      <top style="thin"/>
      <bottom style="thin"/>
    </border>
    <border>
      <left/>
      <right style="thin"/>
      <top style="thin"/>
      <bottom style="thin"/>
    </border>
    <border>
      <left style="thin"/>
      <right style="thin"/>
      <top style="thin"/>
      <bottom style="medium"/>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medium"/>
      <top style="thin"/>
      <bottom style="thin"/>
    </border>
    <border>
      <left/>
      <right style="thin"/>
      <top style="medium"/>
      <bottom/>
    </border>
    <border>
      <left style="thin"/>
      <right style="thin"/>
      <top style="medium"/>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right style="thin"/>
      <top style="medium"/>
      <bottom style="medium"/>
    </border>
    <border>
      <left style="thin"/>
      <right style="thin"/>
      <top/>
      <bottom style="thin"/>
    </border>
    <border>
      <left/>
      <right/>
      <top style="medium"/>
      <bottom style="medium"/>
    </border>
    <border>
      <left/>
      <right/>
      <top style="thin"/>
      <bottom style="double"/>
    </border>
    <border>
      <left/>
      <right style="thin"/>
      <top style="thin"/>
      <bottom style="medium"/>
    </border>
    <border>
      <left/>
      <right style="thin"/>
      <top style="medium"/>
      <bottom style="thin"/>
    </border>
    <border>
      <left/>
      <right/>
      <top style="medium"/>
      <bottom style="thin"/>
    </border>
    <border>
      <left style="thin"/>
      <right/>
      <top style="medium"/>
      <bottom/>
    </border>
    <border>
      <left/>
      <right style="thin"/>
      <top/>
      <bottom style="thin"/>
    </border>
    <border>
      <left style="medium"/>
      <right style="medium"/>
      <top style="thin"/>
      <bottom/>
    </border>
    <border>
      <left style="thin"/>
      <right/>
      <top/>
      <bottom style="thin"/>
    </border>
    <border>
      <left style="thin"/>
      <right/>
      <top style="thin"/>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right>
        <color indexed="63"/>
      </right>
      <top style="medium">
        <color indexed="63"/>
      </top>
      <bottom>
        <color indexed="63"/>
      </bottom>
    </border>
    <border>
      <left style="medium"/>
      <right/>
      <top/>
      <bottom style="thin"/>
    </border>
    <border>
      <left/>
      <right/>
      <top style="thin"/>
      <bottom style="medium"/>
    </border>
    <border>
      <left/>
      <right style="medium"/>
      <top style="thin"/>
      <bottom style="medium"/>
    </border>
    <border>
      <left style="medium"/>
      <right/>
      <top style="thin"/>
      <bottom/>
    </border>
    <border>
      <left/>
      <right style="medium"/>
      <top/>
      <bottom style="thin"/>
    </border>
    <border>
      <left style="medium"/>
      <right style="medium"/>
      <top>
        <color indexed="63"/>
      </top>
      <bottom style="mediu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6" fillId="0" borderId="0">
      <alignment/>
      <protection/>
    </xf>
    <xf numFmtId="0" fontId="2" fillId="0" borderId="0">
      <alignment/>
      <protection/>
    </xf>
    <xf numFmtId="0" fontId="6"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9"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946">
    <xf numFmtId="0" fontId="0" fillId="0" borderId="0" xfId="0" applyFont="1" applyAlignment="1">
      <alignment/>
    </xf>
    <xf numFmtId="0" fontId="3" fillId="33" borderId="0" xfId="0" applyFont="1" applyFill="1" applyBorder="1" applyAlignment="1">
      <alignment/>
    </xf>
    <xf numFmtId="0" fontId="3" fillId="33" borderId="0" xfId="0" applyFont="1" applyFill="1" applyBorder="1" applyAlignment="1">
      <alignment wrapText="1"/>
    </xf>
    <xf numFmtId="166" fontId="3" fillId="33" borderId="0" xfId="46" applyNumberFormat="1" applyFont="1" applyFill="1" applyAlignment="1">
      <alignment/>
    </xf>
    <xf numFmtId="0" fontId="3" fillId="33" borderId="0" xfId="0" applyFont="1" applyFill="1" applyAlignment="1">
      <alignment/>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0" xfId="0" applyFont="1" applyFill="1" applyAlignment="1">
      <alignment vertical="center" wrapText="1"/>
    </xf>
    <xf numFmtId="0" fontId="3" fillId="33" borderId="0" xfId="0" applyFont="1" applyFill="1" applyAlignment="1">
      <alignment wrapText="1"/>
    </xf>
    <xf numFmtId="0" fontId="3" fillId="33" borderId="10" xfId="0" applyFont="1" applyFill="1" applyBorder="1" applyAlignment="1">
      <alignment vertical="center"/>
    </xf>
    <xf numFmtId="0" fontId="7" fillId="33" borderId="0"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xf>
    <xf numFmtId="0" fontId="6" fillId="33" borderId="0" xfId="0" applyFont="1" applyFill="1" applyAlignment="1">
      <alignment/>
    </xf>
    <xf numFmtId="0" fontId="6" fillId="33" borderId="0" xfId="0" applyFont="1" applyFill="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10" fillId="33" borderId="14" xfId="0" applyFont="1" applyFill="1" applyBorder="1" applyAlignment="1">
      <alignment/>
    </xf>
    <xf numFmtId="0" fontId="3" fillId="33" borderId="15" xfId="0" applyFont="1" applyFill="1" applyBorder="1" applyAlignment="1">
      <alignment/>
    </xf>
    <xf numFmtId="0" fontId="6" fillId="33" borderId="16" xfId="0" applyFont="1" applyFill="1" applyBorder="1" applyAlignment="1">
      <alignment horizontal="center"/>
    </xf>
    <xf numFmtId="0" fontId="6" fillId="33" borderId="14" xfId="0" applyFont="1" applyFill="1" applyBorder="1" applyAlignment="1">
      <alignment horizontal="left" indent="2"/>
    </xf>
    <xf numFmtId="0" fontId="10" fillId="33" borderId="17" xfId="0" applyFont="1" applyFill="1" applyBorder="1" applyAlignment="1">
      <alignment/>
    </xf>
    <xf numFmtId="0" fontId="3" fillId="33" borderId="18" xfId="0" applyFont="1" applyFill="1" applyBorder="1" applyAlignment="1">
      <alignment/>
    </xf>
    <xf numFmtId="0" fontId="6" fillId="33" borderId="19" xfId="0" applyFont="1" applyFill="1" applyBorder="1" applyAlignment="1">
      <alignment horizontal="center"/>
    </xf>
    <xf numFmtId="0" fontId="10" fillId="33" borderId="20" xfId="0" applyFont="1" applyFill="1" applyBorder="1" applyAlignment="1">
      <alignment/>
    </xf>
    <xf numFmtId="0" fontId="3" fillId="33" borderId="21" xfId="0" applyFont="1" applyFill="1" applyBorder="1" applyAlignment="1">
      <alignment/>
    </xf>
    <xf numFmtId="0" fontId="6" fillId="33" borderId="22" xfId="0" applyFont="1" applyFill="1" applyBorder="1" applyAlignment="1">
      <alignment horizontal="center"/>
    </xf>
    <xf numFmtId="0" fontId="10" fillId="33" borderId="17" xfId="0" applyFont="1" applyFill="1" applyBorder="1" applyAlignment="1">
      <alignment wrapText="1"/>
    </xf>
    <xf numFmtId="0" fontId="10" fillId="33" borderId="14" xfId="0" applyFont="1" applyFill="1" applyBorder="1" applyAlignment="1">
      <alignment wrapText="1"/>
    </xf>
    <xf numFmtId="0" fontId="6" fillId="33" borderId="23" xfId="0" applyFont="1" applyFill="1" applyBorder="1" applyAlignment="1">
      <alignment/>
    </xf>
    <xf numFmtId="0" fontId="3" fillId="33" borderId="24" xfId="0" applyFont="1" applyFill="1" applyBorder="1" applyAlignment="1">
      <alignment/>
    </xf>
    <xf numFmtId="0" fontId="6" fillId="33" borderId="25" xfId="0" applyFont="1" applyFill="1" applyBorder="1" applyAlignment="1">
      <alignment horizontal="center"/>
    </xf>
    <xf numFmtId="0" fontId="7" fillId="33" borderId="0" xfId="66" applyFont="1" applyFill="1" applyBorder="1" applyAlignment="1">
      <alignment vertical="center"/>
      <protection/>
    </xf>
    <xf numFmtId="0" fontId="6" fillId="33" borderId="0" xfId="0" applyFont="1" applyFill="1" applyBorder="1" applyAlignment="1">
      <alignment/>
    </xf>
    <xf numFmtId="0" fontId="6" fillId="33" borderId="0" xfId="0" applyFont="1" applyFill="1" applyBorder="1" applyAlignment="1">
      <alignment horizontal="center"/>
    </xf>
    <xf numFmtId="0" fontId="3" fillId="33" borderId="0" xfId="55" applyFont="1" applyFill="1">
      <alignment/>
      <protection/>
    </xf>
    <xf numFmtId="9" fontId="3" fillId="33" borderId="0" xfId="63" applyFont="1" applyFill="1" applyAlignment="1">
      <alignment/>
    </xf>
    <xf numFmtId="0" fontId="3" fillId="33" borderId="0" xfId="55" applyFont="1" applyFill="1" applyAlignment="1">
      <alignment vertical="center"/>
      <protection/>
    </xf>
    <xf numFmtId="0" fontId="4" fillId="33" borderId="0" xfId="56" applyFont="1" applyFill="1" applyAlignment="1">
      <alignment horizontal="left" vertical="center"/>
      <protection/>
    </xf>
    <xf numFmtId="0" fontId="3" fillId="33" borderId="0" xfId="56" applyFont="1" applyFill="1" applyAlignment="1">
      <alignment vertical="center" wrapText="1"/>
      <protection/>
    </xf>
    <xf numFmtId="0" fontId="3" fillId="33" borderId="0" xfId="56" applyFont="1" applyFill="1" applyBorder="1" applyAlignment="1">
      <alignment vertical="center" wrapText="1"/>
      <protection/>
    </xf>
    <xf numFmtId="0" fontId="3" fillId="33" borderId="0" xfId="56" applyFont="1" applyFill="1">
      <alignment/>
      <protection/>
    </xf>
    <xf numFmtId="0" fontId="3" fillId="33" borderId="0" xfId="56" applyFont="1" applyFill="1" applyBorder="1">
      <alignment/>
      <protection/>
    </xf>
    <xf numFmtId="49" fontId="4" fillId="33" borderId="0" xfId="56" applyNumberFormat="1" applyFont="1" applyFill="1" applyBorder="1" applyAlignment="1">
      <alignment horizontal="center" vertical="center"/>
      <protection/>
    </xf>
    <xf numFmtId="49" fontId="4" fillId="33" borderId="0" xfId="56" applyNumberFormat="1" applyFont="1" applyFill="1" applyBorder="1" applyAlignment="1" quotePrefix="1">
      <alignment horizontal="center" vertical="center"/>
      <protection/>
    </xf>
    <xf numFmtId="0" fontId="4" fillId="33" borderId="0" xfId="56" applyFont="1" applyFill="1" applyAlignment="1" quotePrefix="1">
      <alignment horizontal="center"/>
      <protection/>
    </xf>
    <xf numFmtId="0" fontId="3" fillId="33" borderId="0" xfId="57" applyFont="1" applyFill="1" applyBorder="1" applyAlignment="1">
      <alignment vertical="center" wrapText="1"/>
      <protection/>
    </xf>
    <xf numFmtId="0" fontId="3" fillId="33" borderId="0" xfId="57" applyFont="1" applyFill="1" applyAlignment="1">
      <alignment vertical="center" wrapText="1"/>
      <protection/>
    </xf>
    <xf numFmtId="0" fontId="4" fillId="33" borderId="0" xfId="55" applyFont="1" applyFill="1" applyBorder="1" applyAlignment="1">
      <alignment horizontal="center" vertical="center" wrapText="1"/>
      <protection/>
    </xf>
    <xf numFmtId="0" fontId="4" fillId="33" borderId="0" xfId="55" applyFont="1" applyFill="1" applyAlignment="1">
      <alignment horizontal="center" vertical="center" wrapText="1"/>
      <protection/>
    </xf>
    <xf numFmtId="0" fontId="3" fillId="33" borderId="0" xfId="55" applyFont="1" applyFill="1" applyAlignment="1">
      <alignment vertical="center" wrapText="1"/>
      <protection/>
    </xf>
    <xf numFmtId="0" fontId="3" fillId="33" borderId="0" xfId="55" applyFont="1" applyFill="1" applyBorder="1" applyAlignment="1">
      <alignment vertical="center"/>
      <protection/>
    </xf>
    <xf numFmtId="0" fontId="3" fillId="33" borderId="0" xfId="55" applyFont="1" applyFill="1" applyAlignment="1">
      <alignment wrapText="1"/>
      <protection/>
    </xf>
    <xf numFmtId="0" fontId="3" fillId="33" borderId="0" xfId="58" applyFont="1" applyFill="1" applyBorder="1" applyAlignment="1">
      <alignment vertical="center" wrapText="1"/>
      <protection/>
    </xf>
    <xf numFmtId="0" fontId="3" fillId="33" borderId="0" xfId="58" applyFont="1" applyFill="1" applyAlignment="1">
      <alignment vertical="center" wrapText="1"/>
      <protection/>
    </xf>
    <xf numFmtId="0" fontId="3" fillId="33" borderId="0" xfId="58" applyFont="1" applyFill="1" applyBorder="1" applyAlignment="1">
      <alignment horizontal="left" wrapText="1"/>
      <protection/>
    </xf>
    <xf numFmtId="0" fontId="3" fillId="33" borderId="0" xfId="58" applyFont="1" applyFill="1" applyBorder="1" applyAlignment="1">
      <alignment wrapText="1"/>
      <protection/>
    </xf>
    <xf numFmtId="0" fontId="6" fillId="33" borderId="0" xfId="55" applyFont="1" applyFill="1" applyBorder="1">
      <alignment/>
      <protection/>
    </xf>
    <xf numFmtId="0" fontId="3" fillId="33" borderId="0" xfId="55" applyFont="1" applyFill="1" applyAlignment="1">
      <alignment horizontal="right"/>
      <protection/>
    </xf>
    <xf numFmtId="0" fontId="3" fillId="33" borderId="0" xfId="55" applyFont="1" applyFill="1" applyBorder="1">
      <alignment/>
      <protection/>
    </xf>
    <xf numFmtId="0" fontId="3" fillId="33" borderId="0" xfId="61" applyFont="1" applyFill="1" applyAlignment="1">
      <alignment vertical="center" wrapText="1"/>
      <protection/>
    </xf>
    <xf numFmtId="0" fontId="78" fillId="33" borderId="0" xfId="0" applyFont="1" applyFill="1" applyAlignment="1">
      <alignment/>
    </xf>
    <xf numFmtId="0" fontId="78" fillId="33" borderId="0" xfId="0" applyFont="1" applyFill="1" applyBorder="1" applyAlignment="1">
      <alignment horizontal="center"/>
    </xf>
    <xf numFmtId="0" fontId="78" fillId="33" borderId="0" xfId="0" applyFont="1" applyFill="1" applyBorder="1" applyAlignment="1">
      <alignment/>
    </xf>
    <xf numFmtId="0" fontId="78" fillId="33" borderId="0" xfId="0" applyFont="1" applyFill="1" applyAlignment="1">
      <alignment horizontal="center"/>
    </xf>
    <xf numFmtId="0" fontId="79" fillId="33" borderId="0" xfId="0" applyFont="1" applyFill="1" applyAlignment="1">
      <alignment/>
    </xf>
    <xf numFmtId="166" fontId="78" fillId="33" borderId="0" xfId="46" applyNumberFormat="1" applyFont="1" applyFill="1" applyAlignment="1">
      <alignment/>
    </xf>
    <xf numFmtId="166" fontId="78" fillId="33" borderId="0" xfId="46" applyNumberFormat="1" applyFont="1" applyFill="1" applyBorder="1" applyAlignment="1">
      <alignment/>
    </xf>
    <xf numFmtId="0" fontId="78" fillId="33" borderId="0" xfId="0" applyFont="1" applyFill="1" applyAlignment="1">
      <alignment wrapText="1"/>
    </xf>
    <xf numFmtId="166" fontId="6" fillId="33" borderId="0" xfId="46" applyNumberFormat="1" applyFont="1" applyFill="1" applyAlignment="1">
      <alignment/>
    </xf>
    <xf numFmtId="0" fontId="3" fillId="33" borderId="0" xfId="50" applyFont="1" applyFill="1" applyAlignment="1">
      <alignment/>
      <protection/>
    </xf>
    <xf numFmtId="0" fontId="3" fillId="33" borderId="0" xfId="50" applyFont="1" applyFill="1">
      <alignment/>
      <protection/>
    </xf>
    <xf numFmtId="0" fontId="3" fillId="33" borderId="0" xfId="50" applyFont="1" applyFill="1" applyAlignment="1">
      <alignment horizontal="center"/>
      <protection/>
    </xf>
    <xf numFmtId="0" fontId="3" fillId="33" borderId="0" xfId="50" applyFont="1" applyFill="1" applyBorder="1">
      <alignment/>
      <protection/>
    </xf>
    <xf numFmtId="0" fontId="4" fillId="33" borderId="0" xfId="50" applyFont="1" applyFill="1">
      <alignment/>
      <protection/>
    </xf>
    <xf numFmtId="0" fontId="3" fillId="33" borderId="0" xfId="66" applyFont="1" applyFill="1">
      <alignment/>
      <protection/>
    </xf>
    <xf numFmtId="0" fontId="3" fillId="33" borderId="0" xfId="53" applyFont="1" applyFill="1">
      <alignment/>
      <protection/>
    </xf>
    <xf numFmtId="0" fontId="3" fillId="33" borderId="0" xfId="53" applyFont="1" applyFill="1" applyAlignment="1">
      <alignment/>
      <protection/>
    </xf>
    <xf numFmtId="166" fontId="7" fillId="34" borderId="26" xfId="46" applyNumberFormat="1" applyFont="1" applyFill="1" applyBorder="1" applyAlignment="1">
      <alignment vertical="center"/>
    </xf>
    <xf numFmtId="0" fontId="6" fillId="33" borderId="0" xfId="66" applyFont="1" applyFill="1" applyBorder="1" applyAlignment="1">
      <alignment vertical="center"/>
      <protection/>
    </xf>
    <xf numFmtId="166" fontId="6" fillId="33" borderId="0" xfId="46" applyNumberFormat="1" applyFont="1" applyFill="1" applyBorder="1" applyAlignment="1">
      <alignment vertical="center"/>
    </xf>
    <xf numFmtId="0" fontId="6" fillId="33" borderId="0" xfId="0" applyFont="1" applyFill="1" applyAlignment="1">
      <alignment horizontal="center" vertical="center"/>
    </xf>
    <xf numFmtId="0" fontId="61" fillId="35" borderId="0" xfId="0" applyFont="1" applyFill="1" applyBorder="1" applyAlignment="1">
      <alignment/>
    </xf>
    <xf numFmtId="0" fontId="61" fillId="35" borderId="0" xfId="0" applyFont="1" applyFill="1" applyAlignment="1">
      <alignment/>
    </xf>
    <xf numFmtId="0" fontId="7" fillId="33" borderId="0" xfId="0" applyFont="1" applyFill="1" applyBorder="1" applyAlignment="1">
      <alignment vertical="center" wrapText="1"/>
    </xf>
    <xf numFmtId="0" fontId="6" fillId="30" borderId="27" xfId="0" applyFont="1" applyFill="1" applyBorder="1" applyAlignment="1" applyProtection="1" quotePrefix="1">
      <alignment horizontal="left" vertical="center" wrapText="1" indent="1"/>
      <protection locked="0"/>
    </xf>
    <xf numFmtId="167" fontId="6" fillId="30" borderId="27" xfId="0" applyNumberFormat="1" applyFont="1" applyFill="1" applyBorder="1" applyAlignment="1" applyProtection="1">
      <alignment horizontal="left" vertical="center" indent="1"/>
      <protection locked="0"/>
    </xf>
    <xf numFmtId="14" fontId="6" fillId="30" borderId="27" xfId="0" applyNumberFormat="1" applyFont="1" applyFill="1" applyBorder="1" applyAlignment="1" applyProtection="1">
      <alignment horizontal="left" vertical="center" indent="1"/>
      <protection locked="0"/>
    </xf>
    <xf numFmtId="0" fontId="61" fillId="0" borderId="0" xfId="0" applyFont="1" applyBorder="1" applyAlignment="1" applyProtection="1">
      <alignment/>
      <protection/>
    </xf>
    <xf numFmtId="0" fontId="0" fillId="0" borderId="0" xfId="0" applyAlignment="1" applyProtection="1">
      <alignment/>
      <protection/>
    </xf>
    <xf numFmtId="0" fontId="80" fillId="0" borderId="0" xfId="0" applyFont="1" applyBorder="1" applyAlignment="1" applyProtection="1">
      <alignment vertical="center"/>
      <protection/>
    </xf>
    <xf numFmtId="0" fontId="3" fillId="35" borderId="0" xfId="0" applyFont="1" applyFill="1" applyBorder="1" applyAlignment="1">
      <alignment vertical="center"/>
    </xf>
    <xf numFmtId="0" fontId="3" fillId="35" borderId="0" xfId="0" applyFont="1" applyFill="1" applyBorder="1" applyAlignment="1">
      <alignment horizontal="center" vertical="center"/>
    </xf>
    <xf numFmtId="0" fontId="3" fillId="35" borderId="28" xfId="0" applyFont="1" applyFill="1" applyBorder="1" applyAlignment="1">
      <alignment vertical="center"/>
    </xf>
    <xf numFmtId="0" fontId="7" fillId="35" borderId="2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16" xfId="0" applyFont="1" applyFill="1" applyBorder="1" applyAlignment="1">
      <alignment vertical="center" wrapText="1"/>
    </xf>
    <xf numFmtId="0" fontId="3" fillId="35" borderId="30" xfId="0" applyFont="1" applyFill="1" applyBorder="1" applyAlignment="1">
      <alignment vertical="center"/>
    </xf>
    <xf numFmtId="0" fontId="3" fillId="35" borderId="30" xfId="0" applyFont="1" applyFill="1" applyBorder="1" applyAlignment="1">
      <alignment horizontal="center" vertical="center"/>
    </xf>
    <xf numFmtId="0" fontId="3" fillId="35" borderId="30" xfId="0" applyFont="1" applyFill="1" applyBorder="1" applyAlignment="1">
      <alignment wrapText="1"/>
    </xf>
    <xf numFmtId="0" fontId="3" fillId="35" borderId="30" xfId="0" applyFont="1" applyFill="1" applyBorder="1" applyAlignment="1">
      <alignment vertical="center" wrapText="1"/>
    </xf>
    <xf numFmtId="0" fontId="3" fillId="35" borderId="31" xfId="0" applyFont="1" applyFill="1" applyBorder="1" applyAlignment="1">
      <alignment vertical="center"/>
    </xf>
    <xf numFmtId="0" fontId="6" fillId="35" borderId="0" xfId="0" applyFont="1" applyFill="1" applyBorder="1" applyAlignment="1">
      <alignment vertical="center"/>
    </xf>
    <xf numFmtId="0" fontId="6" fillId="35" borderId="0" xfId="0" applyFont="1" applyFill="1" applyBorder="1" applyAlignment="1">
      <alignment vertical="center" wrapText="1"/>
    </xf>
    <xf numFmtId="0" fontId="6" fillId="35" borderId="0" xfId="0" applyFont="1" applyFill="1" applyBorder="1" applyAlignment="1">
      <alignment horizontal="left" vertical="center" wrapText="1"/>
    </xf>
    <xf numFmtId="0" fontId="7" fillId="35" borderId="0" xfId="0" applyFont="1" applyFill="1" applyBorder="1" applyAlignment="1">
      <alignment vertical="center"/>
    </xf>
    <xf numFmtId="0" fontId="3" fillId="35" borderId="0" xfId="0" applyFont="1" applyFill="1" applyBorder="1" applyAlignment="1">
      <alignment vertical="center" wrapText="1"/>
    </xf>
    <xf numFmtId="0" fontId="3" fillId="35" borderId="28" xfId="0" applyFont="1" applyFill="1" applyBorder="1" applyAlignment="1">
      <alignment vertical="center" wrapText="1"/>
    </xf>
    <xf numFmtId="0" fontId="3" fillId="35" borderId="0" xfId="55" applyFont="1" applyFill="1">
      <alignment/>
      <protection/>
    </xf>
    <xf numFmtId="166" fontId="3" fillId="35" borderId="0" xfId="46" applyNumberFormat="1" applyFont="1" applyFill="1" applyAlignment="1">
      <alignment/>
    </xf>
    <xf numFmtId="9" fontId="3" fillId="35" borderId="0" xfId="63" applyFont="1" applyFill="1" applyAlignment="1">
      <alignment/>
    </xf>
    <xf numFmtId="0" fontId="5" fillId="35" borderId="0" xfId="55" applyFont="1" applyFill="1" applyBorder="1" applyAlignment="1">
      <alignment/>
      <protection/>
    </xf>
    <xf numFmtId="0" fontId="3" fillId="35" borderId="0" xfId="55" applyFont="1" applyFill="1" applyBorder="1" applyAlignment="1">
      <alignment wrapText="1"/>
      <protection/>
    </xf>
    <xf numFmtId="166" fontId="3" fillId="35" borderId="0" xfId="46" applyNumberFormat="1" applyFont="1" applyFill="1" applyBorder="1" applyAlignment="1">
      <alignment/>
    </xf>
    <xf numFmtId="0" fontId="3" fillId="35" borderId="0" xfId="55" applyFont="1" applyFill="1" applyAlignment="1">
      <alignment vertical="center"/>
      <protection/>
    </xf>
    <xf numFmtId="0" fontId="4" fillId="35" borderId="0" xfId="55" applyFont="1" applyFill="1" applyAlignment="1">
      <alignment horizontal="right"/>
      <protection/>
    </xf>
    <xf numFmtId="0" fontId="7" fillId="35" borderId="0" xfId="56" applyFont="1" applyFill="1" applyAlignment="1">
      <alignment horizontal="left" vertical="center"/>
      <protection/>
    </xf>
    <xf numFmtId="0" fontId="7" fillId="35" borderId="0" xfId="56" applyFont="1" applyFill="1" applyBorder="1" applyAlignment="1">
      <alignment horizontal="centerContinuous" vertical="center"/>
      <protection/>
    </xf>
    <xf numFmtId="0" fontId="10" fillId="35" borderId="0" xfId="56" applyFont="1" applyFill="1" applyBorder="1" applyAlignment="1">
      <alignment horizontal="left" vertical="center" wrapText="1"/>
      <protection/>
    </xf>
    <xf numFmtId="0" fontId="11" fillId="35" borderId="0" xfId="56" applyFont="1" applyFill="1" applyBorder="1" applyAlignment="1">
      <alignment horizontal="left"/>
      <protection/>
    </xf>
    <xf numFmtId="166" fontId="7" fillId="35" borderId="0" xfId="46" applyNumberFormat="1" applyFont="1" applyFill="1" applyBorder="1" applyAlignment="1">
      <alignment horizontal="center" vertical="center"/>
    </xf>
    <xf numFmtId="166" fontId="7" fillId="35" borderId="0" xfId="46" applyNumberFormat="1" applyFont="1" applyFill="1" applyBorder="1" applyAlignment="1" quotePrefix="1">
      <alignment horizontal="center" vertical="center"/>
    </xf>
    <xf numFmtId="166" fontId="7" fillId="35" borderId="0" xfId="46" applyNumberFormat="1" applyFont="1" applyFill="1" applyAlignment="1" quotePrefix="1">
      <alignment horizontal="center"/>
    </xf>
    <xf numFmtId="9" fontId="7" fillId="35" borderId="0" xfId="63" applyFont="1" applyFill="1" applyAlignment="1" quotePrefix="1">
      <alignment horizontal="center"/>
    </xf>
    <xf numFmtId="0" fontId="6" fillId="35" borderId="0" xfId="56" applyFont="1" applyFill="1" applyAlignment="1">
      <alignment vertical="center" wrapText="1"/>
      <protection/>
    </xf>
    <xf numFmtId="0" fontId="6" fillId="35" borderId="0" xfId="56" applyFont="1" applyFill="1" applyBorder="1" applyAlignment="1">
      <alignment horizontal="left" vertical="center" wrapText="1"/>
      <protection/>
    </xf>
    <xf numFmtId="0" fontId="6" fillId="35" borderId="27" xfId="56" applyFont="1" applyFill="1" applyBorder="1" applyAlignment="1">
      <alignment vertical="center" wrapText="1"/>
      <protection/>
    </xf>
    <xf numFmtId="0" fontId="6" fillId="35" borderId="0" xfId="56" applyFont="1" applyFill="1" applyBorder="1" applyAlignment="1">
      <alignment vertical="center" wrapText="1"/>
      <protection/>
    </xf>
    <xf numFmtId="166" fontId="6" fillId="35" borderId="0" xfId="46" applyNumberFormat="1" applyFont="1" applyFill="1" applyBorder="1" applyAlignment="1">
      <alignment vertical="center" wrapText="1"/>
    </xf>
    <xf numFmtId="9" fontId="6" fillId="35" borderId="0" xfId="63" applyFont="1" applyFill="1" applyBorder="1" applyAlignment="1">
      <alignment vertical="center" wrapText="1"/>
    </xf>
    <xf numFmtId="0" fontId="6" fillId="35" borderId="0" xfId="56" applyFont="1" applyFill="1">
      <alignment/>
      <protection/>
    </xf>
    <xf numFmtId="0" fontId="6" fillId="35" borderId="0" xfId="56" applyFont="1" applyFill="1" applyBorder="1">
      <alignment/>
      <protection/>
    </xf>
    <xf numFmtId="0" fontId="12" fillId="35" borderId="0" xfId="56" applyFont="1" applyFill="1" applyBorder="1" applyAlignment="1">
      <alignment horizontal="left" vertical="center" wrapText="1"/>
      <protection/>
    </xf>
    <xf numFmtId="0" fontId="6" fillId="35" borderId="0" xfId="57" applyFont="1" applyFill="1" applyBorder="1" applyAlignment="1">
      <alignment vertical="center" wrapText="1"/>
      <protection/>
    </xf>
    <xf numFmtId="0" fontId="11" fillId="35" borderId="0" xfId="57" applyFont="1" applyFill="1" applyBorder="1" applyAlignment="1">
      <alignment horizontal="left" vertical="center"/>
      <protection/>
    </xf>
    <xf numFmtId="166" fontId="6" fillId="35" borderId="0" xfId="46" applyNumberFormat="1" applyFont="1" applyFill="1" applyBorder="1" applyAlignment="1">
      <alignment horizontal="center" vertical="center"/>
    </xf>
    <xf numFmtId="9" fontId="6" fillId="35" borderId="0" xfId="63" applyFont="1" applyFill="1" applyBorder="1" applyAlignment="1">
      <alignment horizontal="center" vertical="center"/>
    </xf>
    <xf numFmtId="0" fontId="6" fillId="35" borderId="0" xfId="57" applyFont="1" applyFill="1" applyAlignment="1">
      <alignment vertical="center" wrapText="1"/>
      <protection/>
    </xf>
    <xf numFmtId="0" fontId="6" fillId="35" borderId="0" xfId="57" applyFont="1" applyFill="1" applyBorder="1" applyAlignment="1">
      <alignment horizontal="left" vertical="center" wrapText="1"/>
      <protection/>
    </xf>
    <xf numFmtId="0" fontId="6" fillId="35" borderId="27" xfId="57" applyFont="1" applyFill="1" applyBorder="1" applyAlignment="1">
      <alignment vertical="center" wrapText="1"/>
      <protection/>
    </xf>
    <xf numFmtId="0" fontId="6" fillId="35" borderId="0" xfId="55" applyFont="1" applyFill="1" applyAlignment="1">
      <alignment vertical="center"/>
      <protection/>
    </xf>
    <xf numFmtId="0" fontId="12" fillId="35" borderId="0" xfId="55" applyFont="1" applyFill="1" applyBorder="1" applyAlignment="1">
      <alignment horizontal="left" vertical="center"/>
      <protection/>
    </xf>
    <xf numFmtId="0" fontId="7" fillId="35" borderId="0" xfId="55" applyFont="1" applyFill="1" applyBorder="1" applyAlignment="1">
      <alignment vertical="center" wrapText="1"/>
      <protection/>
    </xf>
    <xf numFmtId="166" fontId="7" fillId="35" borderId="0" xfId="46" applyNumberFormat="1" applyFont="1" applyFill="1" applyBorder="1" applyAlignment="1">
      <alignment vertical="center"/>
    </xf>
    <xf numFmtId="9" fontId="7" fillId="35" borderId="0" xfId="63" applyFont="1" applyFill="1" applyBorder="1" applyAlignment="1">
      <alignment vertical="center"/>
    </xf>
    <xf numFmtId="0" fontId="12" fillId="35" borderId="32" xfId="57" applyFont="1" applyFill="1" applyBorder="1" applyAlignment="1">
      <alignment horizontal="left" vertical="center" wrapText="1"/>
      <protection/>
    </xf>
    <xf numFmtId="0" fontId="12" fillId="35" borderId="0" xfId="57" applyFont="1" applyFill="1" applyAlignment="1">
      <alignment horizontal="left" vertical="center" wrapText="1"/>
      <protection/>
    </xf>
    <xf numFmtId="0" fontId="6" fillId="35" borderId="0" xfId="57" applyFont="1" applyFill="1" applyBorder="1" applyAlignment="1">
      <alignment wrapText="1"/>
      <protection/>
    </xf>
    <xf numFmtId="166" fontId="6" fillId="35" borderId="0" xfId="46" applyNumberFormat="1" applyFont="1" applyFill="1" applyAlignment="1">
      <alignment vertical="center" wrapText="1"/>
    </xf>
    <xf numFmtId="9" fontId="6" fillId="35" borderId="0" xfId="63" applyFont="1" applyFill="1" applyAlignment="1">
      <alignment vertical="center" wrapText="1"/>
    </xf>
    <xf numFmtId="0" fontId="7" fillId="35" borderId="0" xfId="55" applyFont="1" applyFill="1" applyBorder="1" applyAlignment="1">
      <alignment horizontal="center" vertical="center" wrapText="1"/>
      <protection/>
    </xf>
    <xf numFmtId="0" fontId="7" fillId="35" borderId="0" xfId="55" applyFont="1" applyFill="1" applyBorder="1" applyAlignment="1">
      <alignment horizontal="centerContinuous"/>
      <protection/>
    </xf>
    <xf numFmtId="0" fontId="7" fillId="35" borderId="0" xfId="55" applyFont="1" applyFill="1" applyAlignment="1">
      <alignment horizontal="center" vertical="center" wrapText="1"/>
      <protection/>
    </xf>
    <xf numFmtId="0" fontId="7" fillId="35" borderId="0" xfId="55" applyFont="1" applyFill="1" applyBorder="1" applyAlignment="1">
      <alignment horizontal="centerContinuous" vertical="center"/>
      <protection/>
    </xf>
    <xf numFmtId="0" fontId="7" fillId="35" borderId="0" xfId="55" applyFont="1" applyFill="1" applyBorder="1" applyAlignment="1">
      <alignment horizontal="centerContinuous" vertical="center" wrapText="1"/>
      <protection/>
    </xf>
    <xf numFmtId="0" fontId="6" fillId="35" borderId="0" xfId="55" applyFont="1" applyFill="1" applyBorder="1" applyAlignment="1">
      <alignment horizontal="left" vertical="center"/>
      <protection/>
    </xf>
    <xf numFmtId="0" fontId="6" fillId="35" borderId="27" xfId="55" applyFont="1" applyFill="1" applyBorder="1" applyAlignment="1">
      <alignment vertical="center" wrapText="1"/>
      <protection/>
    </xf>
    <xf numFmtId="0" fontId="6" fillId="35" borderId="0" xfId="55" applyFont="1" applyFill="1" applyAlignment="1">
      <alignment vertical="center" wrapText="1"/>
      <protection/>
    </xf>
    <xf numFmtId="0" fontId="6" fillId="35" borderId="0" xfId="55" applyFont="1" applyFill="1" applyBorder="1" applyAlignment="1">
      <alignment horizontal="left" vertical="center" wrapText="1"/>
      <protection/>
    </xf>
    <xf numFmtId="0" fontId="6" fillId="35" borderId="0" xfId="55" applyFont="1" applyFill="1" applyBorder="1" applyAlignment="1">
      <alignment vertical="center"/>
      <protection/>
    </xf>
    <xf numFmtId="0" fontId="6" fillId="35" borderId="0" xfId="55" applyFont="1" applyFill="1" applyBorder="1" applyAlignment="1">
      <alignment vertical="center" wrapText="1"/>
      <protection/>
    </xf>
    <xf numFmtId="166" fontId="6" fillId="35" borderId="0" xfId="46" applyNumberFormat="1" applyFont="1" applyFill="1" applyBorder="1" applyAlignment="1">
      <alignment vertical="center"/>
    </xf>
    <xf numFmtId="9" fontId="6" fillId="35" borderId="0" xfId="63" applyFont="1" applyFill="1" applyBorder="1" applyAlignment="1">
      <alignment vertical="center"/>
    </xf>
    <xf numFmtId="166" fontId="6" fillId="35" borderId="0" xfId="46" applyNumberFormat="1" applyFont="1" applyFill="1" applyAlignment="1">
      <alignment vertical="center"/>
    </xf>
    <xf numFmtId="9" fontId="6" fillId="35" borderId="0" xfId="63" applyFont="1" applyFill="1" applyAlignment="1">
      <alignment vertical="center"/>
    </xf>
    <xf numFmtId="0" fontId="6" fillId="35" borderId="0" xfId="55" applyFont="1" applyFill="1">
      <alignment/>
      <protection/>
    </xf>
    <xf numFmtId="0" fontId="6" fillId="35" borderId="0" xfId="55" applyFont="1" applyFill="1" applyAlignment="1">
      <alignment wrapText="1"/>
      <protection/>
    </xf>
    <xf numFmtId="0" fontId="6" fillId="35" borderId="0" xfId="56" applyFont="1" applyFill="1" applyAlignment="1">
      <alignment horizontal="left" vertical="center" wrapText="1"/>
      <protection/>
    </xf>
    <xf numFmtId="0" fontId="6" fillId="35" borderId="0" xfId="54" applyFont="1" applyFill="1" applyBorder="1" applyAlignment="1">
      <alignment horizontal="left" vertical="top"/>
      <protection/>
    </xf>
    <xf numFmtId="0" fontId="6" fillId="35" borderId="27" xfId="54" applyFont="1" applyFill="1" applyBorder="1" applyAlignment="1">
      <alignment vertical="center" wrapText="1"/>
      <protection/>
    </xf>
    <xf numFmtId="0" fontId="6" fillId="35" borderId="0" xfId="54" applyFont="1" applyFill="1" applyBorder="1" applyAlignment="1">
      <alignment horizontal="left" vertical="top" wrapText="1"/>
      <protection/>
    </xf>
    <xf numFmtId="0" fontId="6" fillId="35" borderId="0" xfId="54" applyFont="1" applyFill="1" applyBorder="1" applyAlignment="1">
      <alignment vertical="center" wrapText="1"/>
      <protection/>
    </xf>
    <xf numFmtId="0" fontId="11" fillId="35" borderId="0" xfId="57" applyFont="1" applyFill="1" applyBorder="1" applyAlignment="1">
      <alignment vertical="center"/>
      <protection/>
    </xf>
    <xf numFmtId="0" fontId="6" fillId="35" borderId="0" xfId="57" applyFont="1" applyFill="1" applyAlignment="1">
      <alignment horizontal="left" vertical="top" wrapText="1"/>
      <protection/>
    </xf>
    <xf numFmtId="0" fontId="6" fillId="35" borderId="0" xfId="57" applyFont="1" applyFill="1" applyAlignment="1">
      <alignment horizontal="left" vertical="center" wrapText="1"/>
      <protection/>
    </xf>
    <xf numFmtId="0" fontId="6" fillId="35" borderId="0" xfId="58" applyFont="1" applyFill="1" applyBorder="1" applyAlignment="1">
      <alignment vertical="center" wrapText="1"/>
      <protection/>
    </xf>
    <xf numFmtId="0" fontId="11" fillId="35" borderId="0" xfId="58" applyFont="1" applyFill="1" applyBorder="1" applyAlignment="1">
      <alignment/>
      <protection/>
    </xf>
    <xf numFmtId="0" fontId="6" fillId="35" borderId="0" xfId="58" applyFont="1" applyFill="1" applyAlignment="1">
      <alignment wrapText="1"/>
      <protection/>
    </xf>
    <xf numFmtId="0" fontId="6" fillId="35" borderId="0" xfId="58" applyFont="1" applyFill="1" applyAlignment="1">
      <alignment vertical="center" wrapText="1"/>
      <protection/>
    </xf>
    <xf numFmtId="0" fontId="6" fillId="35" borderId="0" xfId="58" applyFont="1" applyFill="1" applyAlignment="1">
      <alignment horizontal="left" vertical="center" wrapText="1"/>
      <protection/>
    </xf>
    <xf numFmtId="0" fontId="6" fillId="35" borderId="27" xfId="58" applyFont="1" applyFill="1" applyBorder="1" applyAlignment="1">
      <alignment vertical="center" wrapText="1"/>
      <protection/>
    </xf>
    <xf numFmtId="0" fontId="12" fillId="35" borderId="0" xfId="58" applyFont="1" applyFill="1" applyAlignment="1">
      <alignment horizontal="left" vertical="center" wrapText="1"/>
      <protection/>
    </xf>
    <xf numFmtId="0" fontId="6" fillId="35" borderId="0" xfId="58" applyFont="1" applyFill="1" applyBorder="1" applyAlignment="1">
      <alignment horizontal="left" vertical="center" wrapText="1"/>
      <protection/>
    </xf>
    <xf numFmtId="0" fontId="6" fillId="35" borderId="0" xfId="58" applyFont="1" applyFill="1" applyBorder="1" applyAlignment="1">
      <alignment horizontal="left" wrapText="1"/>
      <protection/>
    </xf>
    <xf numFmtId="0" fontId="11" fillId="35" borderId="0" xfId="58" applyFont="1" applyFill="1" applyBorder="1" applyAlignment="1">
      <alignment horizontal="left"/>
      <protection/>
    </xf>
    <xf numFmtId="0" fontId="11" fillId="35" borderId="0" xfId="58" applyFont="1" applyFill="1" applyBorder="1" applyAlignment="1">
      <alignment horizontal="left" wrapText="1"/>
      <protection/>
    </xf>
    <xf numFmtId="166" fontId="6" fillId="35" borderId="0" xfId="46" applyNumberFormat="1" applyFont="1" applyFill="1" applyBorder="1" applyAlignment="1">
      <alignment horizontal="left" wrapText="1"/>
    </xf>
    <xf numFmtId="9" fontId="6" fillId="35" borderId="0" xfId="63" applyFont="1" applyFill="1" applyBorder="1" applyAlignment="1">
      <alignment horizontal="left" wrapText="1"/>
    </xf>
    <xf numFmtId="0" fontId="6" fillId="35" borderId="0" xfId="58" applyFont="1" applyFill="1" applyBorder="1" applyAlignment="1">
      <alignment horizontal="left" vertical="top" wrapText="1"/>
      <protection/>
    </xf>
    <xf numFmtId="0" fontId="6" fillId="35" borderId="27" xfId="58" applyFont="1" applyFill="1" applyBorder="1" applyAlignment="1">
      <alignment wrapText="1"/>
      <protection/>
    </xf>
    <xf numFmtId="0" fontId="12" fillId="35" borderId="32" xfId="58" applyFont="1" applyFill="1" applyBorder="1" applyAlignment="1">
      <alignment horizontal="left" vertical="center" wrapText="1"/>
      <protection/>
    </xf>
    <xf numFmtId="0" fontId="7" fillId="35" borderId="33" xfId="58" applyFont="1" applyFill="1" applyBorder="1" applyAlignment="1">
      <alignment vertical="center" wrapText="1"/>
      <protection/>
    </xf>
    <xf numFmtId="0" fontId="6" fillId="35" borderId="0" xfId="58" applyFont="1" applyFill="1" applyBorder="1" applyAlignment="1">
      <alignment wrapText="1"/>
      <protection/>
    </xf>
    <xf numFmtId="0" fontId="12" fillId="35" borderId="0" xfId="58" applyFont="1" applyFill="1" applyBorder="1" applyAlignment="1">
      <alignment horizontal="left" wrapText="1"/>
      <protection/>
    </xf>
    <xf numFmtId="166" fontId="6" fillId="35" borderId="0" xfId="46" applyNumberFormat="1" applyFont="1" applyFill="1" applyBorder="1" applyAlignment="1">
      <alignment/>
    </xf>
    <xf numFmtId="9" fontId="6" fillId="35" borderId="0" xfId="63" applyFont="1" applyFill="1" applyBorder="1" applyAlignment="1">
      <alignment/>
    </xf>
    <xf numFmtId="0" fontId="6" fillId="35" borderId="0" xfId="55" applyFont="1" applyFill="1" applyBorder="1">
      <alignment/>
      <protection/>
    </xf>
    <xf numFmtId="49" fontId="6" fillId="35" borderId="0" xfId="55" applyNumberFormat="1" applyFont="1" applyFill="1" applyBorder="1" applyAlignment="1">
      <alignment horizontal="left"/>
      <protection/>
    </xf>
    <xf numFmtId="166" fontId="6" fillId="35" borderId="34" xfId="46" applyNumberFormat="1" applyFont="1" applyFill="1" applyBorder="1" applyAlignment="1">
      <alignment/>
    </xf>
    <xf numFmtId="166" fontId="6" fillId="35" borderId="0" xfId="46" applyNumberFormat="1" applyFont="1" applyFill="1" applyBorder="1" applyAlignment="1">
      <alignment/>
    </xf>
    <xf numFmtId="9" fontId="6" fillId="35" borderId="0" xfId="63" applyFont="1" applyFill="1" applyBorder="1" applyAlignment="1">
      <alignment/>
    </xf>
    <xf numFmtId="0" fontId="6" fillId="35" borderId="0" xfId="55" applyFont="1" applyFill="1" applyAlignment="1">
      <alignment horizontal="right"/>
      <protection/>
    </xf>
    <xf numFmtId="166" fontId="6" fillId="35" borderId="0" xfId="46" applyNumberFormat="1" applyFont="1" applyFill="1" applyAlignment="1">
      <alignment/>
    </xf>
    <xf numFmtId="9" fontId="6" fillId="35" borderId="0" xfId="63" applyFont="1" applyFill="1" applyAlignment="1">
      <alignment/>
    </xf>
    <xf numFmtId="0" fontId="6" fillId="35" borderId="0" xfId="59" applyFont="1" applyFill="1" applyAlignment="1">
      <alignment horizontal="left"/>
      <protection/>
    </xf>
    <xf numFmtId="0" fontId="6" fillId="35" borderId="0" xfId="59" applyFont="1" applyFill="1" applyAlignment="1">
      <alignment wrapText="1"/>
      <protection/>
    </xf>
    <xf numFmtId="0" fontId="6" fillId="35" borderId="0" xfId="59" applyFont="1" applyFill="1">
      <alignment/>
      <protection/>
    </xf>
    <xf numFmtId="0" fontId="7" fillId="35" borderId="0" xfId="59" applyFont="1" applyFill="1" applyBorder="1" applyAlignment="1">
      <alignment horizontal="centerContinuous" vertical="center"/>
      <protection/>
    </xf>
    <xf numFmtId="0" fontId="7" fillId="35" borderId="0" xfId="59" applyFont="1" applyFill="1" applyBorder="1" applyAlignment="1">
      <alignment horizontal="centerContinuous" vertical="center" wrapText="1"/>
      <protection/>
    </xf>
    <xf numFmtId="0" fontId="10" fillId="35" borderId="0" xfId="59" applyFont="1" applyFill="1" applyBorder="1" applyAlignment="1">
      <alignment horizontal="left" vertical="center" wrapText="1"/>
      <protection/>
    </xf>
    <xf numFmtId="0" fontId="6" fillId="35" borderId="0" xfId="59" applyFont="1" applyFill="1" applyBorder="1" applyAlignment="1">
      <alignment horizontal="left" vertical="top" wrapText="1"/>
      <protection/>
    </xf>
    <xf numFmtId="0" fontId="6" fillId="35" borderId="27" xfId="0" applyFont="1" applyFill="1" applyBorder="1" applyAlignment="1">
      <alignment wrapText="1"/>
    </xf>
    <xf numFmtId="0" fontId="6" fillId="35" borderId="0" xfId="59" applyFont="1" applyFill="1" applyBorder="1" applyAlignment="1">
      <alignment horizontal="left" vertical="center" wrapText="1"/>
      <protection/>
    </xf>
    <xf numFmtId="0" fontId="6" fillId="35" borderId="0" xfId="0" applyFont="1" applyFill="1" applyBorder="1" applyAlignment="1">
      <alignment wrapText="1"/>
    </xf>
    <xf numFmtId="166" fontId="7" fillId="35" borderId="0" xfId="46" applyNumberFormat="1" applyFont="1" applyFill="1" applyBorder="1" applyAlignment="1">
      <alignment vertical="center" wrapText="1"/>
    </xf>
    <xf numFmtId="9" fontId="7" fillId="35" borderId="0" xfId="63" applyFont="1" applyFill="1" applyBorder="1" applyAlignment="1">
      <alignment vertical="center" wrapText="1"/>
    </xf>
    <xf numFmtId="0" fontId="6" fillId="35" borderId="0" xfId="59" applyFont="1" applyFill="1" applyAlignment="1">
      <alignment horizontal="left" vertical="center"/>
      <protection/>
    </xf>
    <xf numFmtId="0" fontId="7" fillId="35" borderId="0" xfId="59" applyFont="1" applyFill="1" applyBorder="1" applyAlignment="1">
      <alignment vertical="center" wrapText="1"/>
      <protection/>
    </xf>
    <xf numFmtId="0" fontId="6" fillId="35" borderId="0" xfId="60" applyFont="1" applyFill="1" applyBorder="1" applyAlignment="1">
      <alignment horizontal="left" vertical="center" wrapText="1"/>
      <protection/>
    </xf>
    <xf numFmtId="0" fontId="6" fillId="35" borderId="27" xfId="60" applyFont="1" applyFill="1" applyBorder="1" applyAlignment="1">
      <alignment vertical="center" wrapText="1"/>
      <protection/>
    </xf>
    <xf numFmtId="0" fontId="6" fillId="35" borderId="0" xfId="60" applyFont="1" applyFill="1" applyAlignment="1">
      <alignment horizontal="left" vertical="center" wrapText="1"/>
      <protection/>
    </xf>
    <xf numFmtId="0" fontId="6" fillId="35" borderId="0" xfId="60" applyFont="1" applyFill="1" applyAlignment="1">
      <alignment horizontal="left" vertical="center"/>
      <protection/>
    </xf>
    <xf numFmtId="0" fontId="6" fillId="35" borderId="0" xfId="60" applyFont="1" applyFill="1" applyBorder="1" applyAlignment="1">
      <alignment vertical="center" wrapText="1"/>
      <protection/>
    </xf>
    <xf numFmtId="0" fontId="6" fillId="35" borderId="0" xfId="59" applyFont="1" applyFill="1" applyBorder="1" applyAlignment="1">
      <alignment horizontal="left" vertical="center"/>
      <protection/>
    </xf>
    <xf numFmtId="0" fontId="10" fillId="35" borderId="0" xfId="61" applyFont="1" applyFill="1" applyBorder="1" applyAlignment="1">
      <alignment horizontal="left" vertical="center" wrapText="1"/>
      <protection/>
    </xf>
    <xf numFmtId="0" fontId="11" fillId="35" borderId="0" xfId="61" applyFont="1" applyFill="1" applyBorder="1" applyAlignment="1">
      <alignment/>
      <protection/>
    </xf>
    <xf numFmtId="0" fontId="6" fillId="35" borderId="0" xfId="61" applyFont="1" applyFill="1" applyAlignment="1">
      <alignment wrapText="1"/>
      <protection/>
    </xf>
    <xf numFmtId="166" fontId="12" fillId="35" borderId="0" xfId="46" applyNumberFormat="1" applyFont="1" applyFill="1" applyBorder="1" applyAlignment="1">
      <alignment/>
    </xf>
    <xf numFmtId="9" fontId="12" fillId="35" borderId="0" xfId="63" applyFont="1" applyFill="1" applyBorder="1" applyAlignment="1">
      <alignment/>
    </xf>
    <xf numFmtId="0" fontId="6" fillId="35" borderId="0" xfId="61" applyFont="1" applyFill="1" applyBorder="1" applyAlignment="1">
      <alignment horizontal="left" vertical="center"/>
      <protection/>
    </xf>
    <xf numFmtId="0" fontId="6" fillId="35" borderId="27" xfId="61" applyFont="1" applyFill="1" applyBorder="1" applyAlignment="1">
      <alignment vertical="center" wrapText="1"/>
      <protection/>
    </xf>
    <xf numFmtId="0" fontId="6" fillId="35" borderId="0" xfId="61" applyFont="1" applyFill="1" applyAlignment="1">
      <alignment horizontal="left" vertical="center"/>
      <protection/>
    </xf>
    <xf numFmtId="0" fontId="6" fillId="35" borderId="0" xfId="66" applyFont="1" applyFill="1" applyAlignment="1">
      <alignment horizontal="left" vertical="center"/>
      <protection/>
    </xf>
    <xf numFmtId="0" fontId="6" fillId="35" borderId="27" xfId="66" applyFont="1" applyFill="1" applyBorder="1" applyAlignment="1">
      <alignment horizontal="left" vertical="center" wrapText="1"/>
      <protection/>
    </xf>
    <xf numFmtId="0" fontId="12" fillId="35" borderId="0" xfId="61" applyFont="1" applyFill="1" applyBorder="1" applyAlignment="1">
      <alignment vertical="center" wrapText="1"/>
      <protection/>
    </xf>
    <xf numFmtId="0" fontId="12" fillId="35" borderId="0" xfId="61" applyFont="1" applyFill="1" applyBorder="1" applyAlignment="1">
      <alignment horizontal="left" vertical="center"/>
      <protection/>
    </xf>
    <xf numFmtId="0" fontId="6" fillId="35" borderId="0" xfId="61" applyFont="1" applyFill="1" applyBorder="1" applyAlignment="1">
      <alignment vertical="center" wrapText="1"/>
      <protection/>
    </xf>
    <xf numFmtId="0" fontId="11" fillId="35" borderId="0" xfId="61" applyFont="1" applyFill="1" applyAlignment="1">
      <alignment horizontal="left" vertical="center"/>
      <protection/>
    </xf>
    <xf numFmtId="0" fontId="12" fillId="35" borderId="0" xfId="61" applyFont="1" applyFill="1" applyAlignment="1">
      <alignment horizontal="left" vertical="center"/>
      <protection/>
    </xf>
    <xf numFmtId="0" fontId="7" fillId="35" borderId="0" xfId="61" applyFont="1" applyFill="1" applyBorder="1" applyAlignment="1">
      <alignment vertical="center" wrapText="1"/>
      <protection/>
    </xf>
    <xf numFmtId="0" fontId="6" fillId="35" borderId="0" xfId="61" applyFont="1" applyFill="1" applyAlignment="1">
      <alignment vertical="center" wrapText="1"/>
      <protection/>
    </xf>
    <xf numFmtId="0" fontId="6" fillId="35" borderId="32" xfId="55" applyFont="1" applyFill="1" applyBorder="1" applyAlignment="1">
      <alignment horizontal="right"/>
      <protection/>
    </xf>
    <xf numFmtId="0" fontId="3" fillId="35" borderId="30" xfId="55" applyFont="1" applyFill="1" applyBorder="1">
      <alignment/>
      <protection/>
    </xf>
    <xf numFmtId="0" fontId="3" fillId="35" borderId="30" xfId="55" applyFont="1" applyFill="1" applyBorder="1" applyAlignment="1">
      <alignment vertical="center"/>
      <protection/>
    </xf>
    <xf numFmtId="0" fontId="4" fillId="35" borderId="30" xfId="56" applyFont="1" applyFill="1" applyBorder="1" applyAlignment="1">
      <alignment horizontal="left" vertical="center"/>
      <protection/>
    </xf>
    <xf numFmtId="0" fontId="3" fillId="35" borderId="30" xfId="56" applyFont="1" applyFill="1" applyBorder="1" applyAlignment="1">
      <alignment horizontal="center" vertical="center" wrapText="1"/>
      <protection/>
    </xf>
    <xf numFmtId="0" fontId="3" fillId="35" borderId="30" xfId="56" applyFont="1" applyFill="1" applyBorder="1" applyAlignment="1">
      <alignment horizontal="center"/>
      <protection/>
    </xf>
    <xf numFmtId="0" fontId="3" fillId="35" borderId="30" xfId="57" applyFont="1" applyFill="1" applyBorder="1" applyAlignment="1">
      <alignment horizontal="center" vertical="center" wrapText="1"/>
      <protection/>
    </xf>
    <xf numFmtId="0" fontId="3" fillId="35" borderId="30" xfId="55" applyFont="1" applyFill="1" applyBorder="1" applyAlignment="1">
      <alignment horizontal="center" vertical="center"/>
      <protection/>
    </xf>
    <xf numFmtId="0" fontId="3" fillId="35" borderId="30" xfId="57" applyFont="1" applyFill="1" applyBorder="1" applyAlignment="1">
      <alignment vertical="center" wrapText="1"/>
      <protection/>
    </xf>
    <xf numFmtId="0" fontId="4" fillId="35" borderId="30" xfId="55" applyFont="1" applyFill="1" applyBorder="1" applyAlignment="1">
      <alignment horizontal="center" vertical="center" wrapText="1"/>
      <protection/>
    </xf>
    <xf numFmtId="0" fontId="3" fillId="35" borderId="30" xfId="55" applyFont="1" applyFill="1" applyBorder="1" applyAlignment="1">
      <alignment horizontal="center" vertical="center" wrapText="1"/>
      <protection/>
    </xf>
    <xf numFmtId="0" fontId="3" fillId="35" borderId="30" xfId="56" applyFont="1" applyFill="1" applyBorder="1" applyAlignment="1">
      <alignment vertical="center" wrapText="1"/>
      <protection/>
    </xf>
    <xf numFmtId="0" fontId="3" fillId="35" borderId="30" xfId="58" applyFont="1" applyFill="1" applyBorder="1" applyAlignment="1">
      <alignment horizontal="center" vertical="center" wrapText="1"/>
      <protection/>
    </xf>
    <xf numFmtId="0" fontId="3" fillId="35" borderId="30" xfId="58" applyFont="1" applyFill="1" applyBorder="1" applyAlignment="1">
      <alignment horizontal="center" wrapText="1"/>
      <protection/>
    </xf>
    <xf numFmtId="0" fontId="6" fillId="35" borderId="30" xfId="55" applyFont="1" applyFill="1" applyBorder="1" applyAlignment="1">
      <alignment horizontal="center"/>
      <protection/>
    </xf>
    <xf numFmtId="0" fontId="3" fillId="35" borderId="30" xfId="55" applyFont="1" applyFill="1" applyBorder="1" applyAlignment="1">
      <alignment horizontal="center"/>
      <protection/>
    </xf>
    <xf numFmtId="0" fontId="3" fillId="35" borderId="30" xfId="61" applyFont="1" applyFill="1" applyBorder="1" applyAlignment="1">
      <alignment horizontal="center" vertical="center" wrapText="1"/>
      <protection/>
    </xf>
    <xf numFmtId="0" fontId="3" fillId="35" borderId="28" xfId="55" applyFont="1" applyFill="1" applyBorder="1">
      <alignment/>
      <protection/>
    </xf>
    <xf numFmtId="0" fontId="3" fillId="35" borderId="28" xfId="55" applyFont="1" applyFill="1" applyBorder="1" applyAlignment="1">
      <alignment horizontal="right"/>
      <protection/>
    </xf>
    <xf numFmtId="0" fontId="3" fillId="35" borderId="28" xfId="55" applyFont="1" applyFill="1" applyBorder="1" applyAlignment="1">
      <alignment wrapText="1"/>
      <protection/>
    </xf>
    <xf numFmtId="166" fontId="3" fillId="35" borderId="28" xfId="46" applyNumberFormat="1" applyFont="1" applyFill="1" applyBorder="1" applyAlignment="1">
      <alignment/>
    </xf>
    <xf numFmtId="9" fontId="3" fillId="35" borderId="28" xfId="63" applyFont="1" applyFill="1" applyBorder="1" applyAlignment="1">
      <alignment/>
    </xf>
    <xf numFmtId="0" fontId="3" fillId="35" borderId="31" xfId="55" applyFont="1" applyFill="1" applyBorder="1">
      <alignment/>
      <protection/>
    </xf>
    <xf numFmtId="166" fontId="3" fillId="35" borderId="0" xfId="46" applyNumberFormat="1" applyFont="1" applyFill="1" applyBorder="1" applyAlignment="1">
      <alignment/>
    </xf>
    <xf numFmtId="0" fontId="6" fillId="35" borderId="0" xfId="55" applyFont="1" applyFill="1" applyBorder="1" applyAlignment="1" applyProtection="1">
      <alignment vertical="center"/>
      <protection/>
    </xf>
    <xf numFmtId="0" fontId="6" fillId="35" borderId="0" xfId="55" applyNumberFormat="1" applyFont="1" applyFill="1" applyBorder="1" applyAlignment="1" applyProtection="1">
      <alignment vertical="center"/>
      <protection/>
    </xf>
    <xf numFmtId="0" fontId="6" fillId="35" borderId="35" xfId="55" applyFont="1" applyFill="1" applyBorder="1" applyAlignment="1" applyProtection="1">
      <alignment vertical="center"/>
      <protection/>
    </xf>
    <xf numFmtId="0" fontId="6" fillId="35" borderId="35" xfId="55" applyNumberFormat="1" applyFont="1" applyFill="1" applyBorder="1" applyAlignment="1" applyProtection="1">
      <alignment vertical="center"/>
      <protection/>
    </xf>
    <xf numFmtId="0" fontId="78" fillId="35" borderId="0" xfId="0" applyFont="1" applyFill="1" applyBorder="1" applyAlignment="1">
      <alignment/>
    </xf>
    <xf numFmtId="166" fontId="6" fillId="35" borderId="36" xfId="46" applyNumberFormat="1" applyFont="1" applyFill="1" applyBorder="1" applyAlignment="1">
      <alignment horizontal="center" vertical="center"/>
    </xf>
    <xf numFmtId="0" fontId="61" fillId="35" borderId="0" xfId="0" applyFont="1" applyFill="1" applyBorder="1" applyAlignment="1">
      <alignment horizontal="left"/>
    </xf>
    <xf numFmtId="0" fontId="61" fillId="35" borderId="37" xfId="0" applyFont="1" applyFill="1" applyBorder="1" applyAlignment="1">
      <alignment horizontal="right"/>
    </xf>
    <xf numFmtId="166" fontId="61" fillId="35" borderId="14" xfId="46" applyNumberFormat="1" applyFont="1" applyFill="1" applyBorder="1" applyAlignment="1">
      <alignment horizontal="right"/>
    </xf>
    <xf numFmtId="166" fontId="61" fillId="35" borderId="16" xfId="46" applyNumberFormat="1" applyFont="1" applyFill="1" applyBorder="1" applyAlignment="1">
      <alignment/>
    </xf>
    <xf numFmtId="0" fontId="61" fillId="35" borderId="37" xfId="0" applyFont="1" applyFill="1" applyBorder="1" applyAlignment="1">
      <alignment horizontal="left"/>
    </xf>
    <xf numFmtId="0" fontId="61" fillId="35" borderId="38" xfId="0" applyFont="1" applyFill="1" applyBorder="1" applyAlignment="1">
      <alignment horizontal="right"/>
    </xf>
    <xf numFmtId="0" fontId="61" fillId="35" borderId="38" xfId="0" applyFont="1" applyFill="1" applyBorder="1" applyAlignment="1">
      <alignment horizontal="left"/>
    </xf>
    <xf numFmtId="0" fontId="61" fillId="35" borderId="38" xfId="0" applyFont="1" applyFill="1" applyBorder="1" applyAlignment="1">
      <alignment horizontal="left" wrapText="1"/>
    </xf>
    <xf numFmtId="0" fontId="61" fillId="35" borderId="39" xfId="0" applyFont="1" applyFill="1" applyBorder="1" applyAlignment="1">
      <alignment horizontal="right"/>
    </xf>
    <xf numFmtId="0" fontId="61" fillId="35" borderId="39" xfId="0" applyFont="1" applyFill="1" applyBorder="1" applyAlignment="1">
      <alignment horizontal="left"/>
    </xf>
    <xf numFmtId="0" fontId="76" fillId="35" borderId="40" xfId="0" applyFont="1" applyFill="1" applyBorder="1" applyAlignment="1">
      <alignment horizontal="right"/>
    </xf>
    <xf numFmtId="0" fontId="76" fillId="35" borderId="40" xfId="0" applyFont="1" applyFill="1" applyBorder="1" applyAlignment="1">
      <alignment horizontal="left"/>
    </xf>
    <xf numFmtId="0" fontId="61" fillId="35" borderId="41" xfId="0" applyFont="1" applyFill="1" applyBorder="1" applyAlignment="1">
      <alignment horizontal="right"/>
    </xf>
    <xf numFmtId="0" fontId="61" fillId="35" borderId="41" xfId="0" applyFont="1" applyFill="1" applyBorder="1" applyAlignment="1">
      <alignment horizontal="left"/>
    </xf>
    <xf numFmtId="166" fontId="6" fillId="35" borderId="42" xfId="46" applyNumberFormat="1" applyFont="1" applyFill="1" applyBorder="1" applyAlignment="1">
      <alignment horizontal="center"/>
    </xf>
    <xf numFmtId="0" fontId="3" fillId="35" borderId="0" xfId="50" applyFont="1" applyFill="1">
      <alignment/>
      <protection/>
    </xf>
    <xf numFmtId="0" fontId="3" fillId="35" borderId="0" xfId="50" applyFont="1" applyFill="1" applyAlignment="1">
      <alignment/>
      <protection/>
    </xf>
    <xf numFmtId="0" fontId="3" fillId="35" borderId="0" xfId="50" applyFont="1" applyFill="1" applyAlignment="1">
      <alignment horizontal="center"/>
      <protection/>
    </xf>
    <xf numFmtId="0" fontId="3" fillId="35" borderId="0" xfId="50" applyFont="1" applyFill="1" applyBorder="1">
      <alignment/>
      <protection/>
    </xf>
    <xf numFmtId="0" fontId="6" fillId="35" borderId="0" xfId="50" applyFont="1" applyFill="1">
      <alignment/>
      <protection/>
    </xf>
    <xf numFmtId="0" fontId="6" fillId="35" borderId="0" xfId="50" applyFont="1" applyFill="1" applyBorder="1" applyAlignment="1">
      <alignment horizontal="center"/>
      <protection/>
    </xf>
    <xf numFmtId="0" fontId="6" fillId="35" borderId="43" xfId="0" applyFont="1" applyFill="1" applyBorder="1" applyAlignment="1">
      <alignment horizontal="right"/>
    </xf>
    <xf numFmtId="166" fontId="6" fillId="35" borderId="42" xfId="46" applyNumberFormat="1" applyFont="1" applyFill="1" applyBorder="1" applyAlignment="1">
      <alignment horizontal="right"/>
    </xf>
    <xf numFmtId="166" fontId="6" fillId="35" borderId="36" xfId="46" applyNumberFormat="1" applyFont="1" applyFill="1" applyBorder="1" applyAlignment="1">
      <alignment/>
    </xf>
    <xf numFmtId="0" fontId="6" fillId="35" borderId="44" xfId="0" applyFont="1" applyFill="1" applyBorder="1" applyAlignment="1">
      <alignment/>
    </xf>
    <xf numFmtId="0" fontId="7" fillId="35" borderId="43" xfId="0" applyFont="1" applyFill="1" applyBorder="1" applyAlignment="1">
      <alignment horizontal="right"/>
    </xf>
    <xf numFmtId="166" fontId="7" fillId="35" borderId="42" xfId="46" applyNumberFormat="1" applyFont="1" applyFill="1" applyBorder="1" applyAlignment="1">
      <alignment horizontal="right"/>
    </xf>
    <xf numFmtId="166" fontId="7" fillId="35" borderId="36" xfId="46" applyNumberFormat="1" applyFont="1" applyFill="1" applyBorder="1" applyAlignment="1">
      <alignment/>
    </xf>
    <xf numFmtId="0" fontId="7" fillId="35" borderId="44" xfId="0" applyFont="1" applyFill="1" applyBorder="1" applyAlignment="1">
      <alignment/>
    </xf>
    <xf numFmtId="0" fontId="7" fillId="35" borderId="0" xfId="53" applyFont="1" applyFill="1" applyAlignment="1">
      <alignment horizontal="left"/>
      <protection/>
    </xf>
    <xf numFmtId="166" fontId="7" fillId="35" borderId="0" xfId="46" applyNumberFormat="1" applyFont="1" applyFill="1" applyAlignment="1">
      <alignment horizontal="left"/>
    </xf>
    <xf numFmtId="0" fontId="6" fillId="35" borderId="0" xfId="50" applyFont="1" applyFill="1" applyAlignment="1">
      <alignment horizontal="center"/>
      <protection/>
    </xf>
    <xf numFmtId="166" fontId="6" fillId="35" borderId="45" xfId="46" applyNumberFormat="1" applyFont="1" applyFill="1" applyBorder="1" applyAlignment="1">
      <alignment horizontal="center"/>
    </xf>
    <xf numFmtId="166" fontId="6" fillId="35" borderId="46" xfId="46" applyNumberFormat="1" applyFont="1" applyFill="1" applyBorder="1" applyAlignment="1">
      <alignment horizontal="center"/>
    </xf>
    <xf numFmtId="0" fontId="7" fillId="35" borderId="43" xfId="53" applyFont="1" applyFill="1" applyBorder="1" applyAlignment="1">
      <alignment horizontal="center" vertical="center"/>
      <protection/>
    </xf>
    <xf numFmtId="166" fontId="7" fillId="35" borderId="42" xfId="46" applyNumberFormat="1" applyFont="1" applyFill="1" applyBorder="1" applyAlignment="1">
      <alignment horizontal="center" vertical="center"/>
    </xf>
    <xf numFmtId="166" fontId="7" fillId="35" borderId="36" xfId="46" applyNumberFormat="1" applyFont="1" applyFill="1" applyBorder="1" applyAlignment="1">
      <alignment vertical="center"/>
    </xf>
    <xf numFmtId="0" fontId="7" fillId="35" borderId="44" xfId="53" applyFont="1" applyFill="1" applyBorder="1" applyAlignment="1">
      <alignment horizontal="center" vertical="center"/>
      <protection/>
    </xf>
    <xf numFmtId="0" fontId="6" fillId="35" borderId="47" xfId="53" applyFont="1" applyFill="1" applyBorder="1" applyAlignment="1">
      <alignment horizontal="left" vertical="center"/>
      <protection/>
    </xf>
    <xf numFmtId="166" fontId="6" fillId="35" borderId="45" xfId="46" applyNumberFormat="1" applyFont="1" applyFill="1" applyBorder="1" applyAlignment="1">
      <alignment horizontal="left" vertical="center"/>
    </xf>
    <xf numFmtId="166" fontId="7" fillId="35" borderId="46" xfId="46" applyNumberFormat="1" applyFont="1" applyFill="1" applyBorder="1" applyAlignment="1">
      <alignment vertical="center"/>
    </xf>
    <xf numFmtId="0" fontId="6" fillId="35" borderId="48" xfId="53" applyFont="1" applyFill="1" applyBorder="1" applyAlignment="1">
      <alignment vertical="center"/>
      <protection/>
    </xf>
    <xf numFmtId="0" fontId="6" fillId="35" borderId="49" xfId="53" applyFont="1" applyFill="1" applyBorder="1" applyAlignment="1">
      <alignment horizontal="left" vertical="center"/>
      <protection/>
    </xf>
    <xf numFmtId="166" fontId="6" fillId="35" borderId="14" xfId="46" applyNumberFormat="1" applyFont="1" applyFill="1" applyBorder="1" applyAlignment="1">
      <alignment horizontal="left" vertical="center"/>
    </xf>
    <xf numFmtId="166" fontId="7" fillId="35" borderId="16" xfId="46" applyNumberFormat="1" applyFont="1" applyFill="1" applyBorder="1" applyAlignment="1">
      <alignment vertical="center"/>
    </xf>
    <xf numFmtId="0" fontId="6" fillId="35" borderId="30" xfId="53" applyFont="1" applyFill="1" applyBorder="1" applyAlignment="1">
      <alignment horizontal="left" vertical="center"/>
      <protection/>
    </xf>
    <xf numFmtId="0" fontId="6" fillId="35" borderId="49" xfId="53" applyFont="1" applyFill="1" applyBorder="1" applyAlignment="1">
      <alignment horizontal="center" vertical="center"/>
      <protection/>
    </xf>
    <xf numFmtId="166" fontId="6" fillId="35" borderId="14" xfId="46" applyNumberFormat="1" applyFont="1" applyFill="1" applyBorder="1" applyAlignment="1">
      <alignment horizontal="center" vertical="center"/>
    </xf>
    <xf numFmtId="0" fontId="6" fillId="35" borderId="30" xfId="53" applyFont="1" applyFill="1" applyBorder="1" applyAlignment="1">
      <alignment horizontal="left" vertical="center" wrapText="1"/>
      <protection/>
    </xf>
    <xf numFmtId="0" fontId="6" fillId="35" borderId="50" xfId="53" applyFont="1" applyFill="1" applyBorder="1" applyAlignment="1">
      <alignment horizontal="center" vertical="center"/>
      <protection/>
    </xf>
    <xf numFmtId="166" fontId="6" fillId="35" borderId="23" xfId="46" applyNumberFormat="1" applyFont="1" applyFill="1" applyBorder="1" applyAlignment="1">
      <alignment horizontal="center" vertical="center"/>
    </xf>
    <xf numFmtId="166" fontId="7" fillId="35" borderId="25" xfId="46" applyNumberFormat="1" applyFont="1" applyFill="1" applyBorder="1" applyAlignment="1">
      <alignment vertical="center"/>
    </xf>
    <xf numFmtId="0" fontId="6" fillId="35" borderId="31" xfId="53" applyFont="1" applyFill="1" applyBorder="1" applyAlignment="1">
      <alignment horizontal="center" vertical="center"/>
      <protection/>
    </xf>
    <xf numFmtId="9" fontId="81" fillId="35" borderId="43" xfId="63" applyFont="1" applyFill="1" applyBorder="1" applyAlignment="1">
      <alignment horizontal="center" vertical="center"/>
    </xf>
    <xf numFmtId="9" fontId="11" fillId="35" borderId="42" xfId="63" applyFont="1" applyFill="1" applyBorder="1" applyAlignment="1">
      <alignment horizontal="center" vertical="center"/>
    </xf>
    <xf numFmtId="9" fontId="81" fillId="35" borderId="36" xfId="63" applyFont="1" applyFill="1" applyBorder="1" applyAlignment="1">
      <alignment horizontal="center" vertical="center"/>
    </xf>
    <xf numFmtId="9" fontId="81" fillId="35" borderId="39" xfId="63" applyFont="1" applyFill="1" applyBorder="1" applyAlignment="1">
      <alignment horizontal="center" vertical="center"/>
    </xf>
    <xf numFmtId="0" fontId="4" fillId="35" borderId="28" xfId="50" applyFont="1" applyFill="1" applyBorder="1">
      <alignment/>
      <protection/>
    </xf>
    <xf numFmtId="0" fontId="6" fillId="35" borderId="28" xfId="50" applyFont="1" applyFill="1" applyBorder="1">
      <alignment/>
      <protection/>
    </xf>
    <xf numFmtId="166" fontId="6" fillId="35" borderId="28" xfId="46" applyNumberFormat="1" applyFont="1" applyFill="1" applyBorder="1" applyAlignment="1">
      <alignment/>
    </xf>
    <xf numFmtId="0" fontId="3" fillId="35" borderId="30" xfId="50" applyFont="1" applyFill="1" applyBorder="1">
      <alignment/>
      <protection/>
    </xf>
    <xf numFmtId="0" fontId="3" fillId="35" borderId="30" xfId="50" applyFont="1" applyFill="1" applyBorder="1" applyAlignment="1">
      <alignment/>
      <protection/>
    </xf>
    <xf numFmtId="0" fontId="3" fillId="35" borderId="30" xfId="50" applyFont="1" applyFill="1" applyBorder="1" applyAlignment="1">
      <alignment horizontal="center"/>
      <protection/>
    </xf>
    <xf numFmtId="9" fontId="3" fillId="35" borderId="30" xfId="63" applyFont="1" applyFill="1" applyBorder="1" applyAlignment="1">
      <alignment/>
    </xf>
    <xf numFmtId="0" fontId="4" fillId="35" borderId="31" xfId="50" applyFont="1" applyFill="1" applyBorder="1">
      <alignment/>
      <protection/>
    </xf>
    <xf numFmtId="0" fontId="3" fillId="33" borderId="0" xfId="53" applyFont="1" applyFill="1" applyBorder="1">
      <alignment/>
      <protection/>
    </xf>
    <xf numFmtId="0" fontId="6" fillId="35" borderId="49" xfId="53" applyFont="1" applyFill="1" applyBorder="1" applyAlignment="1">
      <alignment horizontal="left" vertical="center" wrapText="1"/>
      <protection/>
    </xf>
    <xf numFmtId="0" fontId="3" fillId="35" borderId="0" xfId="0" applyFont="1" applyFill="1" applyAlignment="1">
      <alignment/>
    </xf>
    <xf numFmtId="0" fontId="3" fillId="35" borderId="0" xfId="0" applyFont="1" applyFill="1" applyAlignment="1">
      <alignment wrapText="1"/>
    </xf>
    <xf numFmtId="0" fontId="3" fillId="35" borderId="0" xfId="0" applyFont="1" applyFill="1" applyBorder="1" applyAlignment="1">
      <alignment/>
    </xf>
    <xf numFmtId="0" fontId="3" fillId="35" borderId="30" xfId="0" applyFont="1" applyFill="1" applyBorder="1" applyAlignment="1">
      <alignment/>
    </xf>
    <xf numFmtId="0" fontId="3" fillId="35" borderId="28" xfId="0" applyFont="1" applyFill="1" applyBorder="1" applyAlignment="1">
      <alignment/>
    </xf>
    <xf numFmtId="0" fontId="3" fillId="35" borderId="28" xfId="0" applyFont="1" applyFill="1" applyBorder="1" applyAlignment="1">
      <alignment wrapText="1"/>
    </xf>
    <xf numFmtId="0" fontId="3" fillId="35" borderId="31" xfId="0" applyFont="1" applyFill="1" applyBorder="1" applyAlignment="1">
      <alignment/>
    </xf>
    <xf numFmtId="0" fontId="7" fillId="35" borderId="0" xfId="0" applyFont="1" applyFill="1" applyBorder="1" applyAlignment="1">
      <alignment/>
    </xf>
    <xf numFmtId="0" fontId="6" fillId="35" borderId="0" xfId="0" applyFont="1" applyFill="1" applyBorder="1" applyAlignment="1">
      <alignment/>
    </xf>
    <xf numFmtId="0" fontId="6" fillId="35" borderId="42" xfId="0" applyFont="1" applyFill="1" applyBorder="1" applyAlignment="1">
      <alignment horizontal="center" vertical="center" wrapText="1"/>
    </xf>
    <xf numFmtId="0" fontId="6" fillId="35" borderId="51" xfId="0" applyFont="1" applyFill="1" applyBorder="1" applyAlignment="1">
      <alignment horizontal="center" vertical="center" wrapText="1"/>
    </xf>
    <xf numFmtId="0" fontId="6" fillId="35" borderId="52" xfId="0" applyFont="1" applyFill="1" applyBorder="1" applyAlignment="1">
      <alignment vertical="center" wrapText="1"/>
    </xf>
    <xf numFmtId="0" fontId="6" fillId="35" borderId="53" xfId="0" applyFont="1" applyFill="1" applyBorder="1" applyAlignment="1">
      <alignment vertical="center" wrapText="1"/>
    </xf>
    <xf numFmtId="0" fontId="7" fillId="35" borderId="0"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6" fillId="36" borderId="52" xfId="0" applyFont="1" applyFill="1" applyBorder="1" applyAlignment="1">
      <alignment vertical="center" wrapText="1"/>
    </xf>
    <xf numFmtId="0" fontId="7" fillId="35" borderId="50" xfId="0" applyFont="1" applyFill="1" applyBorder="1" applyAlignment="1">
      <alignment horizontal="left" vertical="center" wrapText="1"/>
    </xf>
    <xf numFmtId="0" fontId="7" fillId="36" borderId="54" xfId="0" applyFont="1" applyFill="1" applyBorder="1" applyAlignment="1">
      <alignment horizontal="center" vertical="center" wrapText="1"/>
    </xf>
    <xf numFmtId="0" fontId="6" fillId="36" borderId="53" xfId="0" applyFont="1" applyFill="1" applyBorder="1" applyAlignment="1">
      <alignment vertical="center" wrapText="1"/>
    </xf>
    <xf numFmtId="0" fontId="7" fillId="35" borderId="55" xfId="0" applyFont="1" applyFill="1" applyBorder="1" applyAlignment="1">
      <alignment horizontal="center" vertical="center" wrapText="1"/>
    </xf>
    <xf numFmtId="0" fontId="6" fillId="35" borderId="56" xfId="0" applyFont="1" applyFill="1" applyBorder="1" applyAlignment="1">
      <alignment vertical="center" wrapText="1"/>
    </xf>
    <xf numFmtId="0" fontId="7" fillId="35" borderId="0" xfId="0" applyFont="1" applyFill="1" applyBorder="1" applyAlignment="1">
      <alignment vertical="center" wrapText="1"/>
    </xf>
    <xf numFmtId="0" fontId="6" fillId="35" borderId="0" xfId="0" applyFont="1" applyFill="1" applyAlignment="1">
      <alignment/>
    </xf>
    <xf numFmtId="0" fontId="0" fillId="0" borderId="0" xfId="0" applyFont="1" applyAlignment="1">
      <alignment/>
    </xf>
    <xf numFmtId="0" fontId="7" fillId="35" borderId="57" xfId="55" applyFont="1" applyFill="1" applyBorder="1" applyAlignment="1">
      <alignment vertical="center" wrapText="1"/>
      <protection/>
    </xf>
    <xf numFmtId="0" fontId="7" fillId="35" borderId="58" xfId="55" applyFont="1" applyFill="1" applyBorder="1" applyAlignment="1">
      <alignment vertical="center" wrapText="1"/>
      <protection/>
    </xf>
    <xf numFmtId="0" fontId="7" fillId="35" borderId="58" xfId="58" applyFont="1" applyFill="1" applyBorder="1" applyAlignment="1">
      <alignment vertical="center" wrapText="1"/>
      <protection/>
    </xf>
    <xf numFmtId="0" fontId="7" fillId="35" borderId="57" xfId="58" applyFont="1" applyFill="1" applyBorder="1" applyAlignment="1">
      <alignment vertical="center" wrapText="1"/>
      <protection/>
    </xf>
    <xf numFmtId="0" fontId="7" fillId="35" borderId="58" xfId="59" applyFont="1" applyFill="1" applyBorder="1" applyAlignment="1">
      <alignment vertical="center" wrapText="1"/>
      <protection/>
    </xf>
    <xf numFmtId="0" fontId="7" fillId="35" borderId="57" xfId="59" applyFont="1" applyFill="1" applyBorder="1" applyAlignment="1">
      <alignment vertical="center" wrapText="1"/>
      <protection/>
    </xf>
    <xf numFmtId="0" fontId="7" fillId="35" borderId="57" xfId="61" applyFont="1" applyFill="1" applyBorder="1" applyAlignment="1">
      <alignment vertical="center" wrapText="1"/>
      <protection/>
    </xf>
    <xf numFmtId="0" fontId="7" fillId="35" borderId="57" xfId="61" applyFont="1" applyFill="1" applyBorder="1" applyAlignment="1">
      <alignment horizontal="left" vertical="center" wrapText="1"/>
      <protection/>
    </xf>
    <xf numFmtId="7" fontId="6" fillId="35" borderId="27" xfId="46" applyNumberFormat="1" applyFont="1" applyFill="1" applyBorder="1" applyAlignment="1">
      <alignment vertical="center" wrapText="1"/>
    </xf>
    <xf numFmtId="7" fontId="7" fillId="35" borderId="33" xfId="46" applyNumberFormat="1" applyFont="1" applyFill="1" applyBorder="1" applyAlignment="1">
      <alignment vertical="center"/>
    </xf>
    <xf numFmtId="7" fontId="7" fillId="35" borderId="59" xfId="46" applyNumberFormat="1" applyFont="1" applyFill="1" applyBorder="1" applyAlignment="1">
      <alignment vertical="center"/>
    </xf>
    <xf numFmtId="7" fontId="6" fillId="35" borderId="27" xfId="46" applyNumberFormat="1" applyFont="1" applyFill="1" applyBorder="1" applyAlignment="1">
      <alignment vertical="center"/>
    </xf>
    <xf numFmtId="7" fontId="6" fillId="35" borderId="27" xfId="46" applyNumberFormat="1" applyFont="1" applyFill="1" applyBorder="1" applyAlignment="1">
      <alignment/>
    </xf>
    <xf numFmtId="7" fontId="7" fillId="35" borderId="60" xfId="46" applyNumberFormat="1" applyFont="1" applyFill="1" applyBorder="1" applyAlignment="1">
      <alignment vertical="center"/>
    </xf>
    <xf numFmtId="7" fontId="6" fillId="35" borderId="61" xfId="46" applyNumberFormat="1" applyFont="1" applyFill="1" applyBorder="1" applyAlignment="1">
      <alignment/>
    </xf>
    <xf numFmtId="7" fontId="6" fillId="35" borderId="62" xfId="46" applyNumberFormat="1" applyFont="1" applyFill="1" applyBorder="1" applyAlignment="1">
      <alignment/>
    </xf>
    <xf numFmtId="168" fontId="6" fillId="35" borderId="27" xfId="63" applyNumberFormat="1" applyFont="1" applyFill="1" applyBorder="1" applyAlignment="1">
      <alignment vertical="center" wrapText="1"/>
    </xf>
    <xf numFmtId="168" fontId="7" fillId="35" borderId="63" xfId="63" applyNumberFormat="1" applyFont="1" applyFill="1" applyBorder="1" applyAlignment="1">
      <alignment vertical="center"/>
    </xf>
    <xf numFmtId="168" fontId="6" fillId="35" borderId="27" xfId="63" applyNumberFormat="1" applyFont="1" applyFill="1" applyBorder="1" applyAlignment="1">
      <alignment vertical="center"/>
    </xf>
    <xf numFmtId="168" fontId="6" fillId="35" borderId="27" xfId="63" applyNumberFormat="1" applyFont="1" applyFill="1" applyBorder="1" applyAlignment="1">
      <alignment/>
    </xf>
    <xf numFmtId="168" fontId="7" fillId="35" borderId="63" xfId="63" applyNumberFormat="1" applyFont="1" applyFill="1" applyBorder="1" applyAlignment="1">
      <alignment vertical="center" wrapText="1"/>
    </xf>
    <xf numFmtId="168" fontId="7" fillId="35" borderId="59" xfId="63" applyNumberFormat="1" applyFont="1" applyFill="1" applyBorder="1" applyAlignment="1">
      <alignment vertical="center" wrapText="1"/>
    </xf>
    <xf numFmtId="168" fontId="6" fillId="35" borderId="64" xfId="63" applyNumberFormat="1" applyFont="1" applyFill="1" applyBorder="1" applyAlignment="1">
      <alignment/>
    </xf>
    <xf numFmtId="168" fontId="6" fillId="35" borderId="65" xfId="63" applyNumberFormat="1" applyFont="1" applyFill="1" applyBorder="1" applyAlignment="1">
      <alignment/>
    </xf>
    <xf numFmtId="7" fontId="61" fillId="35" borderId="14" xfId="46" applyNumberFormat="1" applyFont="1" applyFill="1" applyBorder="1" applyAlignment="1">
      <alignment horizontal="right"/>
    </xf>
    <xf numFmtId="7" fontId="61" fillId="35" borderId="16" xfId="46" applyNumberFormat="1" applyFont="1" applyFill="1" applyBorder="1" applyAlignment="1">
      <alignment/>
    </xf>
    <xf numFmtId="7" fontId="61" fillId="35" borderId="14" xfId="46" applyNumberFormat="1" applyFont="1" applyFill="1" applyBorder="1" applyAlignment="1">
      <alignment/>
    </xf>
    <xf numFmtId="7" fontId="61" fillId="35" borderId="42" xfId="46" applyNumberFormat="1" applyFont="1" applyFill="1" applyBorder="1" applyAlignment="1">
      <alignment horizontal="right"/>
    </xf>
    <xf numFmtId="7" fontId="76" fillId="35" borderId="66" xfId="46" applyNumberFormat="1" applyFont="1" applyFill="1" applyBorder="1" applyAlignment="1">
      <alignment horizontal="right"/>
    </xf>
    <xf numFmtId="7" fontId="76" fillId="35" borderId="67" xfId="46" applyNumberFormat="1" applyFont="1" applyFill="1" applyBorder="1" applyAlignment="1">
      <alignment/>
    </xf>
    <xf numFmtId="7" fontId="76" fillId="35" borderId="66" xfId="46" applyNumberFormat="1" applyFont="1" applyFill="1" applyBorder="1" applyAlignment="1">
      <alignment/>
    </xf>
    <xf numFmtId="7" fontId="61" fillId="35" borderId="54" xfId="46" applyNumberFormat="1" applyFont="1" applyFill="1" applyBorder="1" applyAlignment="1">
      <alignment horizontal="right"/>
    </xf>
    <xf numFmtId="7" fontId="61" fillId="35" borderId="68" xfId="46" applyNumberFormat="1" applyFont="1" applyFill="1" applyBorder="1" applyAlignment="1">
      <alignment/>
    </xf>
    <xf numFmtId="7" fontId="61" fillId="35" borderId="54" xfId="46" applyNumberFormat="1" applyFont="1" applyFill="1" applyBorder="1" applyAlignment="1">
      <alignment/>
    </xf>
    <xf numFmtId="7" fontId="6" fillId="35" borderId="0" xfId="46" applyNumberFormat="1" applyFont="1" applyFill="1" applyBorder="1" applyAlignment="1">
      <alignment/>
    </xf>
    <xf numFmtId="7" fontId="6" fillId="35" borderId="0" xfId="46" applyNumberFormat="1" applyFont="1" applyFill="1" applyAlignment="1">
      <alignment/>
    </xf>
    <xf numFmtId="0" fontId="7" fillId="35" borderId="69" xfId="0" applyFont="1" applyFill="1" applyBorder="1" applyAlignment="1">
      <alignment vertical="center" wrapText="1"/>
    </xf>
    <xf numFmtId="0" fontId="0" fillId="35" borderId="0" xfId="0" applyFill="1" applyAlignment="1">
      <alignment/>
    </xf>
    <xf numFmtId="0" fontId="0" fillId="35" borderId="48" xfId="0" applyFill="1" applyBorder="1" applyAlignment="1">
      <alignment/>
    </xf>
    <xf numFmtId="0" fontId="0" fillId="35" borderId="30" xfId="0" applyFill="1" applyBorder="1" applyAlignment="1">
      <alignment/>
    </xf>
    <xf numFmtId="0" fontId="77" fillId="34" borderId="0" xfId="0" applyFont="1" applyFill="1" applyAlignment="1">
      <alignment horizontal="center" vertical="center"/>
    </xf>
    <xf numFmtId="0" fontId="61" fillId="35" borderId="0" xfId="0" applyFont="1" applyFill="1" applyAlignment="1">
      <alignment vertical="center"/>
    </xf>
    <xf numFmtId="0" fontId="61" fillId="35" borderId="0" xfId="0" applyFont="1" applyFill="1" applyAlignment="1" quotePrefix="1">
      <alignment/>
    </xf>
    <xf numFmtId="0" fontId="0" fillId="35" borderId="28" xfId="0" applyFill="1" applyBorder="1" applyAlignment="1">
      <alignment/>
    </xf>
    <xf numFmtId="0" fontId="61" fillId="35" borderId="28" xfId="0" applyFont="1" applyFill="1" applyBorder="1" applyAlignment="1">
      <alignment/>
    </xf>
    <xf numFmtId="0" fontId="0" fillId="35" borderId="31" xfId="0" applyFill="1" applyBorder="1" applyAlignment="1">
      <alignment/>
    </xf>
    <xf numFmtId="0" fontId="61" fillId="0" borderId="0" xfId="0" applyFont="1" applyAlignment="1">
      <alignment/>
    </xf>
    <xf numFmtId="0" fontId="0" fillId="35" borderId="70" xfId="0" applyFill="1" applyBorder="1" applyAlignment="1">
      <alignment/>
    </xf>
    <xf numFmtId="0" fontId="76" fillId="35" borderId="0" xfId="0" applyFont="1" applyFill="1" applyBorder="1" applyAlignment="1">
      <alignment vertical="center"/>
    </xf>
    <xf numFmtId="0" fontId="6" fillId="35" borderId="10" xfId="55" applyFont="1" applyFill="1" applyBorder="1" applyAlignment="1">
      <alignment wrapText="1"/>
      <protection/>
    </xf>
    <xf numFmtId="0" fontId="6" fillId="35" borderId="57" xfId="55" applyFont="1" applyFill="1" applyBorder="1" applyAlignment="1">
      <alignment wrapText="1"/>
      <protection/>
    </xf>
    <xf numFmtId="0" fontId="78" fillId="35" borderId="47" xfId="0" applyFont="1" applyFill="1" applyBorder="1" applyAlignment="1">
      <alignment/>
    </xf>
    <xf numFmtId="0" fontId="78" fillId="35" borderId="70" xfId="0" applyFont="1" applyFill="1" applyBorder="1" applyAlignment="1">
      <alignment/>
    </xf>
    <xf numFmtId="166" fontId="78" fillId="35" borderId="70" xfId="46" applyNumberFormat="1" applyFont="1" applyFill="1" applyBorder="1" applyAlignment="1">
      <alignment/>
    </xf>
    <xf numFmtId="0" fontId="78" fillId="35" borderId="48" xfId="0" applyFont="1" applyFill="1" applyBorder="1" applyAlignment="1">
      <alignment/>
    </xf>
    <xf numFmtId="0" fontId="78" fillId="35" borderId="49" xfId="0" applyFont="1" applyFill="1" applyBorder="1" applyAlignment="1">
      <alignment/>
    </xf>
    <xf numFmtId="0" fontId="78" fillId="35" borderId="30" xfId="0" applyFont="1" applyFill="1" applyBorder="1" applyAlignment="1">
      <alignment/>
    </xf>
    <xf numFmtId="166" fontId="78" fillId="35" borderId="0" xfId="46" applyNumberFormat="1" applyFont="1" applyFill="1" applyBorder="1" applyAlignment="1">
      <alignment/>
    </xf>
    <xf numFmtId="0" fontId="79" fillId="35" borderId="0" xfId="0" applyFont="1" applyFill="1" applyBorder="1" applyAlignment="1">
      <alignment horizontal="center"/>
    </xf>
    <xf numFmtId="0" fontId="61" fillId="35" borderId="0" xfId="0" applyFont="1" applyFill="1" applyBorder="1" applyAlignment="1">
      <alignment wrapText="1"/>
    </xf>
    <xf numFmtId="0" fontId="78" fillId="35" borderId="49" xfId="0" applyFont="1" applyFill="1" applyBorder="1" applyAlignment="1">
      <alignment horizontal="center"/>
    </xf>
    <xf numFmtId="0" fontId="61" fillId="35" borderId="30" xfId="0" applyFont="1" applyFill="1" applyBorder="1" applyAlignment="1">
      <alignment horizontal="center"/>
    </xf>
    <xf numFmtId="0" fontId="61" fillId="35" borderId="30" xfId="0" applyFont="1" applyFill="1" applyBorder="1" applyAlignment="1">
      <alignment/>
    </xf>
    <xf numFmtId="0" fontId="79" fillId="35" borderId="49" xfId="0" applyFont="1" applyFill="1" applyBorder="1" applyAlignment="1">
      <alignment/>
    </xf>
    <xf numFmtId="0" fontId="76" fillId="35" borderId="30" xfId="0" applyFont="1" applyFill="1" applyBorder="1" applyAlignment="1">
      <alignment/>
    </xf>
    <xf numFmtId="166" fontId="61" fillId="35" borderId="0" xfId="46" applyNumberFormat="1" applyFont="1" applyFill="1" applyBorder="1" applyAlignment="1">
      <alignment/>
    </xf>
    <xf numFmtId="0" fontId="63" fillId="35" borderId="0" xfId="0" applyFont="1" applyFill="1" applyBorder="1" applyAlignment="1">
      <alignment/>
    </xf>
    <xf numFmtId="166" fontId="63" fillId="35" borderId="0" xfId="46" applyNumberFormat="1" applyFont="1" applyFill="1" applyBorder="1" applyAlignment="1">
      <alignment/>
    </xf>
    <xf numFmtId="0" fontId="7" fillId="35" borderId="0" xfId="0" applyFont="1" applyFill="1" applyBorder="1" applyAlignment="1">
      <alignment horizontal="center"/>
    </xf>
    <xf numFmtId="0" fontId="78" fillId="35" borderId="49" xfId="0" applyFont="1" applyFill="1" applyBorder="1" applyAlignment="1">
      <alignment wrapText="1"/>
    </xf>
    <xf numFmtId="0" fontId="61" fillId="35" borderId="30" xfId="0" applyFont="1" applyFill="1" applyBorder="1" applyAlignment="1">
      <alignment wrapText="1"/>
    </xf>
    <xf numFmtId="0" fontId="78" fillId="33" borderId="50" xfId="0" applyFont="1" applyFill="1" applyBorder="1" applyAlignment="1">
      <alignment/>
    </xf>
    <xf numFmtId="0" fontId="78" fillId="35" borderId="28" xfId="0" applyFont="1" applyFill="1" applyBorder="1" applyAlignment="1">
      <alignment/>
    </xf>
    <xf numFmtId="166" fontId="78" fillId="35" borderId="28" xfId="46" applyNumberFormat="1" applyFont="1" applyFill="1" applyBorder="1" applyAlignment="1">
      <alignment/>
    </xf>
    <xf numFmtId="0" fontId="78" fillId="35" borderId="31" xfId="0" applyFont="1" applyFill="1" applyBorder="1" applyAlignment="1">
      <alignment/>
    </xf>
    <xf numFmtId="1" fontId="0" fillId="0" borderId="0" xfId="0" applyNumberFormat="1" applyAlignment="1" applyProtection="1">
      <alignment/>
      <protection/>
    </xf>
    <xf numFmtId="0" fontId="0" fillId="4" borderId="0" xfId="0" applyFill="1" applyAlignment="1" applyProtection="1">
      <alignment/>
      <protection/>
    </xf>
    <xf numFmtId="0" fontId="6" fillId="4" borderId="0" xfId="50" applyFont="1" applyFill="1" applyBorder="1" applyProtection="1">
      <alignment/>
      <protection/>
    </xf>
    <xf numFmtId="0" fontId="6" fillId="35" borderId="0" xfId="50" applyFont="1" applyFill="1" applyBorder="1" applyProtection="1">
      <alignment/>
      <protection/>
    </xf>
    <xf numFmtId="0" fontId="6" fillId="35" borderId="49" xfId="0" applyFont="1" applyFill="1" applyBorder="1" applyAlignment="1" applyProtection="1">
      <alignment/>
      <protection/>
    </xf>
    <xf numFmtId="0" fontId="6" fillId="0" borderId="0" xfId="0" applyFont="1" applyAlignment="1" applyProtection="1">
      <alignment/>
      <protection/>
    </xf>
    <xf numFmtId="0" fontId="7" fillId="35" borderId="0" xfId="0" applyFont="1" applyFill="1" applyBorder="1" applyAlignment="1" applyProtection="1">
      <alignment horizontal="center"/>
      <protection/>
    </xf>
    <xf numFmtId="0" fontId="7" fillId="35" borderId="27" xfId="0" applyFont="1" applyFill="1" applyBorder="1" applyAlignment="1" applyProtection="1">
      <alignment horizontal="left" indent="1"/>
      <protection/>
    </xf>
    <xf numFmtId="0" fontId="7" fillId="35" borderId="0" xfId="0" applyFont="1" applyFill="1" applyBorder="1" applyAlignment="1" applyProtection="1">
      <alignment horizontal="left" indent="1"/>
      <protection/>
    </xf>
    <xf numFmtId="0" fontId="76" fillId="35" borderId="0" xfId="0" applyFont="1" applyFill="1" applyBorder="1" applyAlignment="1">
      <alignment/>
    </xf>
    <xf numFmtId="166" fontId="6" fillId="35" borderId="50" xfId="46" applyNumberFormat="1" applyFont="1" applyFill="1" applyBorder="1" applyAlignment="1">
      <alignment horizontal="center" vertical="center" wrapText="1"/>
    </xf>
    <xf numFmtId="0" fontId="10" fillId="35" borderId="0" xfId="60" applyFont="1" applyFill="1" applyBorder="1" applyAlignment="1">
      <alignment horizontal="left" vertical="center" wrapText="1"/>
      <protection/>
    </xf>
    <xf numFmtId="0" fontId="7" fillId="35" borderId="71" xfId="0" applyFont="1" applyFill="1" applyBorder="1" applyAlignment="1">
      <alignment horizontal="left" vertical="center" wrapText="1"/>
    </xf>
    <xf numFmtId="0" fontId="7" fillId="35" borderId="30" xfId="0" applyFont="1" applyFill="1" applyBorder="1" applyAlignment="1" quotePrefix="1">
      <alignment vertical="center" wrapText="1"/>
    </xf>
    <xf numFmtId="0" fontId="3" fillId="35" borderId="16" xfId="0" applyFont="1" applyFill="1" applyBorder="1" applyAlignment="1">
      <alignment vertical="center"/>
    </xf>
    <xf numFmtId="0" fontId="7" fillId="35" borderId="0" xfId="55" applyFont="1" applyFill="1" applyBorder="1" applyAlignment="1">
      <alignment horizontal="left" wrapText="1"/>
      <protection/>
    </xf>
    <xf numFmtId="0" fontId="6" fillId="35" borderId="37" xfId="0" applyFont="1" applyFill="1" applyBorder="1" applyAlignment="1">
      <alignment horizontal="right"/>
    </xf>
    <xf numFmtId="0" fontId="6" fillId="35" borderId="37" xfId="0" applyFont="1" applyFill="1" applyBorder="1" applyAlignment="1">
      <alignment horizontal="left"/>
    </xf>
    <xf numFmtId="0" fontId="6" fillId="35" borderId="38" xfId="0" applyFont="1" applyFill="1" applyBorder="1" applyAlignment="1">
      <alignment horizontal="right"/>
    </xf>
    <xf numFmtId="0" fontId="6" fillId="35" borderId="38" xfId="0" applyFont="1" applyFill="1" applyBorder="1" applyAlignment="1">
      <alignment horizontal="left"/>
    </xf>
    <xf numFmtId="0" fontId="6" fillId="35" borderId="38" xfId="0" applyFont="1" applyFill="1" applyBorder="1" applyAlignment="1">
      <alignment horizontal="left" wrapText="1"/>
    </xf>
    <xf numFmtId="9" fontId="11" fillId="35" borderId="43" xfId="63" applyFont="1" applyFill="1" applyBorder="1" applyAlignment="1">
      <alignment horizontal="center" vertical="center"/>
    </xf>
    <xf numFmtId="9" fontId="11" fillId="35" borderId="39" xfId="63" applyFont="1" applyFill="1" applyBorder="1" applyAlignment="1">
      <alignment horizontal="center" vertical="center"/>
    </xf>
    <xf numFmtId="0" fontId="6" fillId="35" borderId="47" xfId="53" applyFont="1" applyFill="1" applyBorder="1" applyAlignment="1">
      <alignment horizontal="right" vertical="center"/>
      <protection/>
    </xf>
    <xf numFmtId="0" fontId="6" fillId="35" borderId="49" xfId="53" applyFont="1" applyFill="1" applyBorder="1" applyAlignment="1">
      <alignment horizontal="right" vertical="center" wrapText="1"/>
      <protection/>
    </xf>
    <xf numFmtId="0" fontId="6" fillId="35" borderId="49" xfId="53" applyFont="1" applyFill="1" applyBorder="1" applyAlignment="1">
      <alignment horizontal="right" vertical="center"/>
      <protection/>
    </xf>
    <xf numFmtId="49" fontId="6" fillId="30" borderId="27" xfId="0" applyNumberFormat="1" applyFont="1" applyFill="1" applyBorder="1" applyAlignment="1" applyProtection="1" quotePrefix="1">
      <alignment horizontal="left" vertical="center" wrapText="1" indent="1"/>
      <protection locked="0"/>
    </xf>
    <xf numFmtId="0" fontId="6" fillId="35" borderId="56" xfId="55" applyFont="1" applyFill="1" applyBorder="1" applyAlignment="1" applyProtection="1">
      <alignment horizontal="left" vertical="center"/>
      <protection/>
    </xf>
    <xf numFmtId="0" fontId="6" fillId="35" borderId="72" xfId="55" applyFont="1" applyFill="1" applyBorder="1" applyAlignment="1" applyProtection="1">
      <alignment horizontal="left" vertical="center"/>
      <protection/>
    </xf>
    <xf numFmtId="0" fontId="6" fillId="35" borderId="73" xfId="55" applyFont="1" applyFill="1" applyBorder="1" applyAlignment="1" applyProtection="1">
      <alignment horizontal="left" vertical="center"/>
      <protection/>
    </xf>
    <xf numFmtId="0" fontId="12" fillId="35" borderId="0" xfId="57" applyFont="1" applyFill="1" applyAlignment="1">
      <alignment vertical="center" wrapText="1"/>
      <protection/>
    </xf>
    <xf numFmtId="0" fontId="15" fillId="35" borderId="30" xfId="57" applyFont="1" applyFill="1" applyBorder="1" applyAlignment="1">
      <alignment horizontal="center" vertical="center" wrapText="1"/>
      <protection/>
    </xf>
    <xf numFmtId="0" fontId="15" fillId="33" borderId="0" xfId="57" applyFont="1" applyFill="1" applyAlignment="1">
      <alignment vertical="center" wrapText="1"/>
      <protection/>
    </xf>
    <xf numFmtId="10" fontId="11" fillId="35" borderId="42" xfId="63" applyNumberFormat="1" applyFont="1" applyFill="1" applyBorder="1" applyAlignment="1">
      <alignment horizontal="center" vertical="center"/>
    </xf>
    <xf numFmtId="10" fontId="11" fillId="35" borderId="36" xfId="63" applyNumberFormat="1" applyFont="1" applyFill="1" applyBorder="1" applyAlignment="1">
      <alignment horizontal="center" vertical="center"/>
    </xf>
    <xf numFmtId="0" fontId="6" fillId="0" borderId="74" xfId="0" applyFont="1" applyBorder="1" applyAlignment="1">
      <alignment horizontal="center" vertical="center"/>
    </xf>
    <xf numFmtId="0" fontId="6" fillId="0" borderId="68"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55" xfId="0" applyFont="1" applyBorder="1" applyAlignment="1">
      <alignment/>
    </xf>
    <xf numFmtId="0" fontId="6" fillId="0" borderId="27" xfId="0" applyFont="1" applyBorder="1" applyAlignment="1">
      <alignment/>
    </xf>
    <xf numFmtId="0" fontId="6" fillId="0" borderId="75" xfId="0" applyFont="1" applyBorder="1" applyAlignment="1">
      <alignment/>
    </xf>
    <xf numFmtId="0" fontId="6" fillId="0" borderId="76" xfId="0" applyFont="1" applyBorder="1" applyAlignment="1">
      <alignment/>
    </xf>
    <xf numFmtId="0" fontId="6" fillId="0" borderId="77" xfId="0" applyFont="1" applyBorder="1" applyAlignment="1">
      <alignment/>
    </xf>
    <xf numFmtId="0" fontId="6" fillId="0" borderId="78" xfId="0" applyFont="1" applyBorder="1" applyAlignment="1">
      <alignment/>
    </xf>
    <xf numFmtId="166" fontId="7" fillId="0" borderId="42" xfId="46" applyNumberFormat="1" applyFont="1" applyBorder="1" applyAlignment="1">
      <alignment horizontal="center" vertical="center"/>
    </xf>
    <xf numFmtId="166" fontId="7" fillId="0" borderId="26" xfId="46" applyNumberFormat="1" applyFont="1" applyBorder="1" applyAlignment="1">
      <alignment vertical="center"/>
    </xf>
    <xf numFmtId="166" fontId="7" fillId="0" borderId="36" xfId="46" applyNumberFormat="1" applyFont="1" applyBorder="1" applyAlignment="1">
      <alignment vertical="center"/>
    </xf>
    <xf numFmtId="0" fontId="6" fillId="0" borderId="27" xfId="0" applyFont="1" applyBorder="1" applyAlignment="1">
      <alignment horizontal="left" indent="1"/>
    </xf>
    <xf numFmtId="0" fontId="6" fillId="0" borderId="77" xfId="0" applyFont="1" applyBorder="1" applyAlignment="1">
      <alignment horizontal="left" indent="1"/>
    </xf>
    <xf numFmtId="172" fontId="6" fillId="30" borderId="71" xfId="46" applyNumberFormat="1" applyFont="1" applyFill="1" applyBorder="1" applyAlignment="1">
      <alignment/>
    </xf>
    <xf numFmtId="172" fontId="6" fillId="35" borderId="71" xfId="46" applyNumberFormat="1" applyFont="1" applyFill="1" applyBorder="1" applyAlignment="1">
      <alignment/>
    </xf>
    <xf numFmtId="172" fontId="6" fillId="30" borderId="41" xfId="46" applyNumberFormat="1" applyFont="1" applyFill="1" applyBorder="1" applyAlignment="1">
      <alignment/>
    </xf>
    <xf numFmtId="172" fontId="6" fillId="35" borderId="41" xfId="46" applyNumberFormat="1" applyFont="1" applyFill="1" applyBorder="1" applyAlignment="1">
      <alignment/>
    </xf>
    <xf numFmtId="172" fontId="6" fillId="30" borderId="71" xfId="46" applyNumberFormat="1" applyFont="1" applyFill="1" applyBorder="1" applyAlignment="1">
      <alignment vertical="center" wrapText="1"/>
    </xf>
    <xf numFmtId="172" fontId="6" fillId="35" borderId="71" xfId="46" applyNumberFormat="1" applyFont="1" applyFill="1" applyBorder="1" applyAlignment="1">
      <alignment vertical="center" wrapText="1"/>
    </xf>
    <xf numFmtId="172" fontId="6" fillId="30" borderId="79" xfId="46" applyNumberFormat="1" applyFont="1" applyFill="1" applyBorder="1" applyAlignment="1">
      <alignment vertical="center" wrapText="1"/>
    </xf>
    <xf numFmtId="172" fontId="6" fillId="35" borderId="79" xfId="46" applyNumberFormat="1" applyFont="1" applyFill="1" applyBorder="1" applyAlignment="1">
      <alignment vertical="center" wrapText="1"/>
    </xf>
    <xf numFmtId="172" fontId="7" fillId="30" borderId="41" xfId="46" applyNumberFormat="1" applyFont="1" applyFill="1" applyBorder="1" applyAlignment="1">
      <alignment vertical="center" wrapText="1"/>
    </xf>
    <xf numFmtId="172" fontId="7" fillId="35" borderId="41" xfId="46" applyNumberFormat="1" applyFont="1" applyFill="1" applyBorder="1" applyAlignment="1">
      <alignment vertical="center" wrapText="1"/>
    </xf>
    <xf numFmtId="172" fontId="6" fillId="30" borderId="41" xfId="46" applyNumberFormat="1" applyFont="1" applyFill="1" applyBorder="1" applyAlignment="1">
      <alignment vertical="center" wrapText="1"/>
    </xf>
    <xf numFmtId="172" fontId="6" fillId="35" borderId="41" xfId="46" applyNumberFormat="1" applyFont="1" applyFill="1" applyBorder="1" applyAlignment="1">
      <alignment vertical="center" wrapText="1"/>
    </xf>
    <xf numFmtId="44" fontId="63" fillId="35" borderId="0" xfId="46" applyFont="1" applyFill="1" applyAlignment="1">
      <alignment/>
    </xf>
    <xf numFmtId="0" fontId="63" fillId="35" borderId="0" xfId="46" applyNumberFormat="1" applyFont="1" applyFill="1" applyAlignment="1">
      <alignment/>
    </xf>
    <xf numFmtId="44" fontId="63" fillId="35" borderId="30" xfId="46" applyFont="1" applyFill="1" applyBorder="1" applyAlignment="1">
      <alignment/>
    </xf>
    <xf numFmtId="44" fontId="63" fillId="0" borderId="0" xfId="46" applyFont="1" applyAlignment="1">
      <alignment/>
    </xf>
    <xf numFmtId="0" fontId="82" fillId="35" borderId="0" xfId="46" applyNumberFormat="1" applyFont="1" applyFill="1" applyAlignment="1">
      <alignment horizontal="center" vertical="center"/>
    </xf>
    <xf numFmtId="44" fontId="63" fillId="0" borderId="0" xfId="46" applyFont="1" applyFill="1" applyAlignment="1">
      <alignment/>
    </xf>
    <xf numFmtId="44" fontId="83" fillId="35" borderId="0" xfId="46" applyFont="1" applyFill="1" applyAlignment="1">
      <alignment vertical="center"/>
    </xf>
    <xf numFmtId="0" fontId="7" fillId="35" borderId="45" xfId="46" applyNumberFormat="1" applyFont="1" applyFill="1" applyBorder="1" applyAlignment="1">
      <alignment horizontal="center" vertical="center" wrapText="1"/>
    </xf>
    <xf numFmtId="44" fontId="7" fillId="35" borderId="46" xfId="46" applyFont="1" applyFill="1" applyBorder="1" applyAlignment="1">
      <alignment horizontal="center" vertical="center" wrapText="1"/>
    </xf>
    <xf numFmtId="44" fontId="7" fillId="35" borderId="80" xfId="46" applyFont="1" applyFill="1" applyBorder="1" applyAlignment="1">
      <alignment horizontal="center" vertical="center" wrapText="1"/>
    </xf>
    <xf numFmtId="44" fontId="7" fillId="35" borderId="81" xfId="46" applyFont="1" applyFill="1" applyBorder="1" applyAlignment="1">
      <alignment horizontal="center" vertical="center" wrapText="1"/>
    </xf>
    <xf numFmtId="44" fontId="83" fillId="35" borderId="30" xfId="46" applyFont="1" applyFill="1" applyBorder="1" applyAlignment="1">
      <alignment vertical="center"/>
    </xf>
    <xf numFmtId="44" fontId="83" fillId="0" borderId="0" xfId="46" applyFont="1" applyAlignment="1">
      <alignment vertical="center"/>
    </xf>
    <xf numFmtId="44" fontId="63" fillId="35" borderId="0" xfId="46" applyFont="1" applyFill="1" applyAlignment="1">
      <alignment horizontal="left" vertical="center"/>
    </xf>
    <xf numFmtId="0" fontId="7" fillId="35" borderId="11" xfId="46" applyNumberFormat="1" applyFont="1" applyFill="1" applyBorder="1" applyAlignment="1">
      <alignment horizontal="left" vertical="center" wrapText="1"/>
    </xf>
    <xf numFmtId="44" fontId="6" fillId="35" borderId="13" xfId="46" applyFont="1" applyFill="1" applyBorder="1" applyAlignment="1">
      <alignment horizontal="left" vertical="center" wrapText="1"/>
    </xf>
    <xf numFmtId="7" fontId="6" fillId="35" borderId="13" xfId="46" applyNumberFormat="1" applyFont="1" applyFill="1" applyBorder="1" applyAlignment="1">
      <alignment vertical="center"/>
    </xf>
    <xf numFmtId="44" fontId="63" fillId="35" borderId="30" xfId="46" applyFont="1" applyFill="1" applyBorder="1" applyAlignment="1">
      <alignment horizontal="left" vertical="center"/>
    </xf>
    <xf numFmtId="44" fontId="63" fillId="0" borderId="0" xfId="46" applyFont="1" applyAlignment="1">
      <alignment horizontal="left" vertical="center"/>
    </xf>
    <xf numFmtId="0" fontId="7" fillId="35" borderId="55" xfId="46" applyNumberFormat="1" applyFont="1" applyFill="1" applyBorder="1" applyAlignment="1">
      <alignment horizontal="left" vertical="center" wrapText="1"/>
    </xf>
    <xf numFmtId="44" fontId="6" fillId="35" borderId="75" xfId="46" applyFont="1" applyFill="1" applyBorder="1" applyAlignment="1">
      <alignment horizontal="left" vertical="center" wrapText="1"/>
    </xf>
    <xf numFmtId="7" fontId="6" fillId="35" borderId="75" xfId="46" applyNumberFormat="1" applyFont="1" applyFill="1" applyBorder="1" applyAlignment="1">
      <alignment vertical="center"/>
    </xf>
    <xf numFmtId="0" fontId="7" fillId="35" borderId="54" xfId="46" applyNumberFormat="1" applyFont="1" applyFill="1" applyBorder="1" applyAlignment="1">
      <alignment horizontal="left" vertical="center" wrapText="1"/>
    </xf>
    <xf numFmtId="44" fontId="6" fillId="35" borderId="68" xfId="46" applyFont="1" applyFill="1" applyBorder="1" applyAlignment="1">
      <alignment horizontal="left" vertical="center" wrapText="1"/>
    </xf>
    <xf numFmtId="7" fontId="6" fillId="35" borderId="68" xfId="46" applyNumberFormat="1" applyFont="1" applyFill="1" applyBorder="1" applyAlignment="1">
      <alignment vertical="center"/>
    </xf>
    <xf numFmtId="0" fontId="7" fillId="35" borderId="0" xfId="46" applyNumberFormat="1" applyFont="1" applyFill="1" applyBorder="1" applyAlignment="1">
      <alignment horizontal="left" vertical="center" wrapText="1"/>
    </xf>
    <xf numFmtId="44" fontId="6" fillId="35" borderId="0" xfId="46" applyFont="1" applyFill="1" applyBorder="1" applyAlignment="1">
      <alignment horizontal="left" vertical="center" wrapText="1"/>
    </xf>
    <xf numFmtId="44" fontId="6" fillId="35" borderId="0" xfId="46" applyFont="1" applyFill="1" applyBorder="1" applyAlignment="1">
      <alignment horizontal="left" vertical="center"/>
    </xf>
    <xf numFmtId="0" fontId="3" fillId="35" borderId="0" xfId="46" applyNumberFormat="1" applyFont="1" applyFill="1" applyBorder="1" applyAlignment="1">
      <alignment/>
    </xf>
    <xf numFmtId="44" fontId="63" fillId="35" borderId="28" xfId="46" applyFont="1" applyFill="1" applyBorder="1" applyAlignment="1">
      <alignment horizontal="left" vertical="center"/>
    </xf>
    <xf numFmtId="0" fontId="83" fillId="35" borderId="28" xfId="46" applyNumberFormat="1" applyFont="1" applyFill="1" applyBorder="1" applyAlignment="1">
      <alignment horizontal="left" vertical="center" wrapText="1"/>
    </xf>
    <xf numFmtId="44" fontId="63" fillId="35" borderId="28" xfId="46" applyFont="1" applyFill="1" applyBorder="1" applyAlignment="1">
      <alignment horizontal="left" vertical="center" wrapText="1"/>
    </xf>
    <xf numFmtId="44" fontId="63" fillId="35" borderId="31" xfId="46" applyFont="1" applyFill="1" applyBorder="1" applyAlignment="1">
      <alignment horizontal="left" vertical="center"/>
    </xf>
    <xf numFmtId="0" fontId="83" fillId="33" borderId="0" xfId="46" applyNumberFormat="1" applyFont="1" applyFill="1" applyBorder="1" applyAlignment="1">
      <alignment horizontal="left" vertical="center" wrapText="1"/>
    </xf>
    <xf numFmtId="44" fontId="63" fillId="33" borderId="0" xfId="46" applyFont="1" applyFill="1" applyBorder="1" applyAlignment="1">
      <alignment horizontal="left" vertical="center" wrapText="1"/>
    </xf>
    <xf numFmtId="44" fontId="63" fillId="0" borderId="0" xfId="46" applyFont="1" applyBorder="1" applyAlignment="1">
      <alignment horizontal="left" vertical="center"/>
    </xf>
    <xf numFmtId="0" fontId="84" fillId="33" borderId="0" xfId="46" applyNumberFormat="1" applyFont="1" applyFill="1" applyBorder="1" applyAlignment="1">
      <alignment/>
    </xf>
    <xf numFmtId="0" fontId="63" fillId="0" borderId="0" xfId="46" applyNumberFormat="1" applyFont="1" applyAlignment="1">
      <alignment/>
    </xf>
    <xf numFmtId="0" fontId="3" fillId="35" borderId="82" xfId="0" applyFont="1" applyFill="1" applyBorder="1" applyAlignment="1" applyProtection="1">
      <alignment vertical="center"/>
      <protection/>
    </xf>
    <xf numFmtId="0" fontId="3" fillId="35" borderId="83" xfId="0" applyFont="1" applyFill="1" applyBorder="1" applyAlignment="1" applyProtection="1">
      <alignment vertical="center"/>
      <protection/>
    </xf>
    <xf numFmtId="3" fontId="3" fillId="35" borderId="83" xfId="0" applyNumberFormat="1" applyFont="1" applyFill="1" applyBorder="1" applyAlignment="1" applyProtection="1">
      <alignment vertical="center" wrapText="1"/>
      <protection/>
    </xf>
    <xf numFmtId="49" fontId="3" fillId="35" borderId="83" xfId="0" applyNumberFormat="1" applyFont="1" applyFill="1" applyBorder="1" applyAlignment="1" applyProtection="1">
      <alignment vertical="center" wrapText="1"/>
      <protection/>
    </xf>
    <xf numFmtId="0" fontId="3" fillId="35" borderId="83" xfId="0" applyFont="1" applyFill="1" applyBorder="1" applyAlignment="1" applyProtection="1">
      <alignment vertical="center" wrapText="1"/>
      <protection/>
    </xf>
    <xf numFmtId="14" fontId="3" fillId="35" borderId="83" xfId="0" applyNumberFormat="1" applyFont="1" applyFill="1" applyBorder="1" applyAlignment="1" applyProtection="1">
      <alignment vertical="center" wrapText="1"/>
      <protection/>
    </xf>
    <xf numFmtId="3" fontId="3" fillId="35" borderId="84" xfId="0" applyNumberFormat="1" applyFont="1" applyFill="1" applyBorder="1" applyAlignment="1" applyProtection="1">
      <alignment vertical="center" wrapText="1"/>
      <protection/>
    </xf>
    <xf numFmtId="0" fontId="3" fillId="30" borderId="85" xfId="0" applyFont="1" applyFill="1" applyBorder="1" applyAlignment="1">
      <alignment vertical="center"/>
    </xf>
    <xf numFmtId="0" fontId="3" fillId="30" borderId="86" xfId="0" applyFont="1" applyFill="1" applyBorder="1" applyAlignment="1">
      <alignment vertical="center"/>
    </xf>
    <xf numFmtId="0" fontId="3" fillId="30" borderId="86" xfId="0" applyFont="1" applyFill="1" applyBorder="1" applyAlignment="1">
      <alignment vertical="center" wrapText="1"/>
    </xf>
    <xf numFmtId="0" fontId="3" fillId="30" borderId="87" xfId="0" applyFont="1" applyFill="1" applyBorder="1" applyAlignment="1">
      <alignment vertical="center"/>
    </xf>
    <xf numFmtId="0" fontId="3" fillId="35" borderId="82" xfId="0" applyFont="1" applyFill="1" applyBorder="1" applyAlignment="1">
      <alignment vertical="center"/>
    </xf>
    <xf numFmtId="0" fontId="3" fillId="35" borderId="83" xfId="0" applyFont="1" applyFill="1" applyBorder="1" applyAlignment="1">
      <alignment vertical="center"/>
    </xf>
    <xf numFmtId="0" fontId="3" fillId="35" borderId="83" xfId="0" applyFont="1" applyFill="1" applyBorder="1" applyAlignment="1">
      <alignment vertical="center" wrapText="1"/>
    </xf>
    <xf numFmtId="0" fontId="3" fillId="35" borderId="84" xfId="0" applyFont="1" applyFill="1" applyBorder="1" applyAlignment="1">
      <alignment vertical="center"/>
    </xf>
    <xf numFmtId="0" fontId="6" fillId="35" borderId="0" xfId="0" applyFont="1" applyFill="1" applyBorder="1" applyAlignment="1">
      <alignment horizontal="center" vertical="center" wrapText="1"/>
    </xf>
    <xf numFmtId="0" fontId="3" fillId="35" borderId="47" xfId="0" applyFont="1" applyFill="1" applyBorder="1" applyAlignment="1">
      <alignment vertical="center"/>
    </xf>
    <xf numFmtId="0" fontId="3" fillId="35" borderId="70" xfId="0" applyFont="1" applyFill="1" applyBorder="1" applyAlignment="1">
      <alignment vertical="center"/>
    </xf>
    <xf numFmtId="0" fontId="3" fillId="35" borderId="70" xfId="0" applyFont="1" applyFill="1" applyBorder="1" applyAlignment="1">
      <alignment vertical="center" wrapText="1"/>
    </xf>
    <xf numFmtId="0" fontId="3" fillId="35" borderId="48" xfId="0" applyFont="1" applyFill="1" applyBorder="1" applyAlignment="1">
      <alignment vertical="center"/>
    </xf>
    <xf numFmtId="0" fontId="3" fillId="35" borderId="49" xfId="0" applyFont="1" applyFill="1" applyBorder="1" applyAlignment="1">
      <alignment vertical="center"/>
    </xf>
    <xf numFmtId="0" fontId="3" fillId="35" borderId="49" xfId="0" applyFont="1" applyFill="1" applyBorder="1" applyAlignment="1">
      <alignment horizontal="center" vertical="center"/>
    </xf>
    <xf numFmtId="0" fontId="3" fillId="35" borderId="50" xfId="0" applyFont="1" applyFill="1" applyBorder="1" applyAlignment="1">
      <alignment vertical="center"/>
    </xf>
    <xf numFmtId="0" fontId="6" fillId="35" borderId="38" xfId="0" applyFont="1" applyFill="1" applyBorder="1" applyAlignment="1">
      <alignment horizontal="right" vertical="center"/>
    </xf>
    <xf numFmtId="49" fontId="3" fillId="37" borderId="21" xfId="0" applyNumberFormat="1" applyFont="1" applyFill="1" applyBorder="1" applyAlignment="1" applyProtection="1">
      <alignment vertical="center" wrapText="1"/>
      <protection locked="0"/>
    </xf>
    <xf numFmtId="0" fontId="3" fillId="35" borderId="42" xfId="0" applyFont="1" applyFill="1" applyBorder="1" applyAlignment="1">
      <alignment horizontal="center" vertical="center" wrapText="1"/>
    </xf>
    <xf numFmtId="0" fontId="3" fillId="35" borderId="88" xfId="0" applyFont="1" applyFill="1" applyBorder="1" applyAlignment="1">
      <alignment horizontal="center" vertical="center"/>
    </xf>
    <xf numFmtId="0" fontId="3" fillId="35" borderId="26"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0" borderId="21" xfId="0" applyFont="1" applyFill="1" applyBorder="1" applyAlignment="1" applyProtection="1" quotePrefix="1">
      <alignment vertical="center"/>
      <protection locked="0"/>
    </xf>
    <xf numFmtId="0" fontId="3" fillId="30" borderId="21" xfId="0" applyFont="1" applyFill="1" applyBorder="1" applyAlignment="1" applyProtection="1">
      <alignment vertical="center"/>
      <protection locked="0"/>
    </xf>
    <xf numFmtId="49" fontId="3" fillId="37" borderId="21" xfId="0" applyNumberFormat="1" applyFont="1" applyFill="1" applyBorder="1" applyAlignment="1" applyProtection="1">
      <alignment horizontal="right" vertical="center" wrapText="1"/>
      <protection locked="0"/>
    </xf>
    <xf numFmtId="0" fontId="3" fillId="30" borderId="21" xfId="0" applyNumberFormat="1" applyFont="1" applyFill="1" applyBorder="1" applyAlignment="1" applyProtection="1">
      <alignment vertical="center" wrapText="1"/>
      <protection locked="0"/>
    </xf>
    <xf numFmtId="3" fontId="3" fillId="30" borderId="21" xfId="0" applyNumberFormat="1" applyFont="1" applyFill="1" applyBorder="1" applyAlignment="1" applyProtection="1">
      <alignment vertical="center" wrapText="1"/>
      <protection locked="0"/>
    </xf>
    <xf numFmtId="3" fontId="3" fillId="30" borderId="22" xfId="0" applyNumberFormat="1" applyFont="1" applyFill="1" applyBorder="1" applyAlignment="1" applyProtection="1">
      <alignment vertical="center" wrapText="1"/>
      <protection locked="0"/>
    </xf>
    <xf numFmtId="0" fontId="3" fillId="35" borderId="42" xfId="0" applyFont="1" applyFill="1" applyBorder="1" applyAlignment="1" applyProtection="1">
      <alignment horizontal="center" vertical="center" wrapText="1"/>
      <protection/>
    </xf>
    <xf numFmtId="0" fontId="3" fillId="35" borderId="88" xfId="0"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wrapText="1"/>
      <protection/>
    </xf>
    <xf numFmtId="0" fontId="3" fillId="35" borderId="51"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82" fillId="34" borderId="0" xfId="0" applyFont="1" applyFill="1" applyBorder="1" applyAlignment="1">
      <alignment vertical="center"/>
    </xf>
    <xf numFmtId="0" fontId="7" fillId="35" borderId="30" xfId="0" applyFont="1" applyFill="1" applyBorder="1" applyAlignment="1">
      <alignment vertical="center" wrapText="1"/>
    </xf>
    <xf numFmtId="166" fontId="7" fillId="35" borderId="71" xfId="46" applyNumberFormat="1" applyFont="1" applyFill="1" applyBorder="1" applyAlignment="1">
      <alignment horizontal="center" vertical="center" wrapText="1"/>
    </xf>
    <xf numFmtId="166" fontId="7" fillId="35" borderId="41" xfId="46" applyNumberFormat="1" applyFont="1" applyFill="1" applyBorder="1" applyAlignment="1">
      <alignment horizontal="center" vertical="center" wrapText="1"/>
    </xf>
    <xf numFmtId="0" fontId="3" fillId="35" borderId="0" xfId="0" applyFont="1" applyFill="1" applyAlignment="1">
      <alignment horizontal="center" wrapText="1"/>
    </xf>
    <xf numFmtId="0" fontId="3" fillId="35" borderId="30" xfId="0" applyFont="1" applyFill="1" applyBorder="1" applyAlignment="1">
      <alignment horizontal="center" wrapText="1"/>
    </xf>
    <xf numFmtId="0" fontId="3" fillId="33" borderId="0" xfId="0" applyFont="1" applyFill="1" applyAlignment="1">
      <alignment horizontal="center" wrapText="1"/>
    </xf>
    <xf numFmtId="0" fontId="6" fillId="0" borderId="0" xfId="0" applyFont="1" applyAlignment="1" quotePrefix="1">
      <alignment/>
    </xf>
    <xf numFmtId="0" fontId="6" fillId="0" borderId="74" xfId="0" applyFont="1" applyBorder="1" applyAlignment="1">
      <alignment horizontal="center" vertical="center" wrapText="1"/>
    </xf>
    <xf numFmtId="9" fontId="6" fillId="0" borderId="89" xfId="63" applyFont="1" applyBorder="1" applyAlignment="1">
      <alignment/>
    </xf>
    <xf numFmtId="9" fontId="6" fillId="0" borderId="27" xfId="63" applyFont="1" applyBorder="1" applyAlignment="1">
      <alignment/>
    </xf>
    <xf numFmtId="9" fontId="6" fillId="0" borderId="74" xfId="63" applyFont="1" applyBorder="1" applyAlignment="1">
      <alignment/>
    </xf>
    <xf numFmtId="9" fontId="6" fillId="0" borderId="26" xfId="63" applyFont="1" applyBorder="1" applyAlignment="1">
      <alignment/>
    </xf>
    <xf numFmtId="0" fontId="6" fillId="33" borderId="90" xfId="0" applyFont="1" applyFill="1" applyBorder="1" applyAlignment="1">
      <alignment/>
    </xf>
    <xf numFmtId="9" fontId="6" fillId="0" borderId="24" xfId="63" applyFont="1" applyBorder="1" applyAlignment="1">
      <alignment/>
    </xf>
    <xf numFmtId="172" fontId="6" fillId="35" borderId="45" xfId="46" applyNumberFormat="1" applyFont="1" applyFill="1" applyBorder="1" applyAlignment="1">
      <alignment horizontal="right" vertical="center"/>
    </xf>
    <xf numFmtId="172" fontId="6" fillId="35" borderId="46" xfId="46" applyNumberFormat="1" applyFont="1" applyFill="1" applyBorder="1" applyAlignment="1">
      <alignment horizontal="right" vertical="center"/>
    </xf>
    <xf numFmtId="172" fontId="6" fillId="35" borderId="14" xfId="46" applyNumberFormat="1" applyFont="1" applyFill="1" applyBorder="1" applyAlignment="1">
      <alignment horizontal="right" vertical="center"/>
    </xf>
    <xf numFmtId="172" fontId="6" fillId="35" borderId="16" xfId="46" applyNumberFormat="1" applyFont="1" applyFill="1" applyBorder="1" applyAlignment="1">
      <alignment horizontal="right" vertical="center"/>
    </xf>
    <xf numFmtId="172" fontId="6" fillId="35" borderId="23" xfId="46" applyNumberFormat="1" applyFont="1" applyFill="1" applyBorder="1" applyAlignment="1">
      <alignment horizontal="right" vertical="center"/>
    </xf>
    <xf numFmtId="172" fontId="6" fillId="35" borderId="25" xfId="46" applyNumberFormat="1" applyFont="1" applyFill="1" applyBorder="1" applyAlignment="1">
      <alignment horizontal="right" vertical="center"/>
    </xf>
    <xf numFmtId="172" fontId="7" fillId="35" borderId="42" xfId="46" applyNumberFormat="1" applyFont="1" applyFill="1" applyBorder="1" applyAlignment="1">
      <alignment vertical="center"/>
    </xf>
    <xf numFmtId="172" fontId="7" fillId="35" borderId="36" xfId="46" applyNumberFormat="1" applyFont="1" applyFill="1" applyBorder="1" applyAlignment="1">
      <alignment vertical="center"/>
    </xf>
    <xf numFmtId="172" fontId="6" fillId="35" borderId="42" xfId="46" applyNumberFormat="1" applyFont="1" applyFill="1" applyBorder="1" applyAlignment="1">
      <alignment horizontal="right" vertical="center"/>
    </xf>
    <xf numFmtId="172" fontId="6" fillId="35" borderId="36" xfId="46" applyNumberFormat="1" applyFont="1" applyFill="1" applyBorder="1" applyAlignment="1">
      <alignment horizontal="right" vertical="center"/>
    </xf>
    <xf numFmtId="172" fontId="7" fillId="35" borderId="42" xfId="46" applyNumberFormat="1" applyFont="1" applyFill="1" applyBorder="1" applyAlignment="1">
      <alignment horizontal="right" vertical="center"/>
    </xf>
    <xf numFmtId="172" fontId="7" fillId="35" borderId="36" xfId="46" applyNumberFormat="1" applyFont="1" applyFill="1" applyBorder="1" applyAlignment="1">
      <alignment horizontal="right" vertical="center"/>
    </xf>
    <xf numFmtId="166" fontId="6" fillId="35" borderId="42" xfId="46" applyNumberFormat="1" applyFont="1" applyFill="1" applyBorder="1" applyAlignment="1">
      <alignment horizontal="center" vertical="center"/>
    </xf>
    <xf numFmtId="0" fontId="0" fillId="35" borderId="47" xfId="0" applyFill="1" applyBorder="1" applyAlignment="1">
      <alignment/>
    </xf>
    <xf numFmtId="0" fontId="0" fillId="35" borderId="49" xfId="0" applyFill="1" applyBorder="1" applyAlignment="1">
      <alignment/>
    </xf>
    <xf numFmtId="0" fontId="0" fillId="35" borderId="0" xfId="0" applyFill="1" applyBorder="1" applyAlignment="1">
      <alignment/>
    </xf>
    <xf numFmtId="49" fontId="61" fillId="35" borderId="0" xfId="0" applyNumberFormat="1" applyFont="1" applyFill="1" applyBorder="1" applyAlignment="1" quotePrefix="1">
      <alignment horizontal="left" wrapText="1"/>
    </xf>
    <xf numFmtId="49" fontId="85" fillId="34" borderId="0" xfId="0" applyNumberFormat="1" applyFont="1" applyFill="1" applyBorder="1" applyAlignment="1" applyProtection="1">
      <alignment vertical="center"/>
      <protection/>
    </xf>
    <xf numFmtId="49" fontId="85" fillId="34" borderId="0" xfId="0" applyNumberFormat="1" applyFont="1" applyFill="1" applyBorder="1" applyAlignment="1">
      <alignment/>
    </xf>
    <xf numFmtId="49" fontId="86" fillId="34" borderId="0" xfId="0" applyNumberFormat="1" applyFont="1" applyFill="1" applyBorder="1" applyAlignment="1">
      <alignment/>
    </xf>
    <xf numFmtId="49" fontId="86" fillId="35" borderId="0" xfId="0" applyNumberFormat="1" applyFont="1" applyFill="1" applyBorder="1" applyAlignment="1">
      <alignment/>
    </xf>
    <xf numFmtId="49" fontId="16" fillId="35" borderId="0" xfId="0" applyNumberFormat="1" applyFont="1" applyFill="1" applyBorder="1" applyAlignment="1" applyProtection="1">
      <alignment vertical="center"/>
      <protection/>
    </xf>
    <xf numFmtId="49" fontId="6" fillId="35" borderId="0" xfId="0" applyNumberFormat="1" applyFont="1" applyFill="1" applyBorder="1" applyAlignment="1" applyProtection="1">
      <alignment vertical="center"/>
      <protection/>
    </xf>
    <xf numFmtId="49" fontId="61" fillId="35" borderId="0" xfId="0" applyNumberFormat="1" applyFont="1" applyFill="1" applyBorder="1" applyAlignment="1">
      <alignment/>
    </xf>
    <xf numFmtId="49" fontId="6" fillId="35" borderId="0" xfId="0" applyNumberFormat="1" applyFont="1" applyFill="1" applyBorder="1" applyAlignment="1" applyProtection="1">
      <alignment horizontal="left" vertical="center" wrapText="1"/>
      <protection/>
    </xf>
    <xf numFmtId="49" fontId="6" fillId="35" borderId="0" xfId="0" applyNumberFormat="1" applyFont="1" applyFill="1" applyBorder="1" applyAlignment="1" applyProtection="1">
      <alignment vertical="center" wrapText="1"/>
      <protection/>
    </xf>
    <xf numFmtId="49" fontId="6" fillId="35" borderId="0" xfId="0" applyNumberFormat="1" applyFont="1" applyFill="1" applyBorder="1" applyAlignment="1" applyProtection="1">
      <alignment horizontal="left" vertical="center" indent="2"/>
      <protection/>
    </xf>
    <xf numFmtId="49" fontId="61" fillId="35" borderId="0" xfId="0" applyNumberFormat="1" applyFont="1" applyFill="1" applyBorder="1" applyAlignment="1" quotePrefix="1">
      <alignment/>
    </xf>
    <xf numFmtId="49" fontId="61" fillId="35" borderId="0" xfId="0" applyNumberFormat="1" applyFont="1" applyFill="1" applyBorder="1" applyAlignment="1">
      <alignment horizontal="left" wrapText="1"/>
    </xf>
    <xf numFmtId="0" fontId="0" fillId="0" borderId="43" xfId="0" applyBorder="1" applyAlignment="1">
      <alignment/>
    </xf>
    <xf numFmtId="0" fontId="61" fillId="0" borderId="90" xfId="0" applyFont="1" applyBorder="1" applyAlignment="1">
      <alignment/>
    </xf>
    <xf numFmtId="0" fontId="0" fillId="0" borderId="90" xfId="0" applyBorder="1" applyAlignment="1">
      <alignment/>
    </xf>
    <xf numFmtId="0" fontId="6" fillId="30" borderId="27" xfId="0" applyFont="1" applyFill="1" applyBorder="1" applyAlignment="1" applyProtection="1">
      <alignment horizontal="left" vertical="center" indent="1"/>
      <protection locked="0"/>
    </xf>
    <xf numFmtId="172" fontId="6" fillId="30" borderId="71" xfId="46" applyNumberFormat="1" applyFont="1" applyFill="1" applyBorder="1" applyAlignment="1" applyProtection="1">
      <alignment/>
      <protection locked="0"/>
    </xf>
    <xf numFmtId="172" fontId="6" fillId="30" borderId="41" xfId="46" applyNumberFormat="1" applyFont="1" applyFill="1" applyBorder="1" applyAlignment="1" applyProtection="1">
      <alignment/>
      <protection locked="0"/>
    </xf>
    <xf numFmtId="7" fontId="6" fillId="30" borderId="61" xfId="46" applyNumberFormat="1" applyFont="1" applyFill="1" applyBorder="1" applyAlignment="1" applyProtection="1">
      <alignment/>
      <protection locked="0"/>
    </xf>
    <xf numFmtId="7" fontId="6" fillId="30" borderId="62" xfId="46" applyNumberFormat="1" applyFont="1" applyFill="1" applyBorder="1" applyAlignment="1" applyProtection="1">
      <alignment/>
      <protection locked="0"/>
    </xf>
    <xf numFmtId="7" fontId="6" fillId="30" borderId="91" xfId="46" applyNumberFormat="1" applyFont="1" applyFill="1" applyBorder="1" applyAlignment="1" applyProtection="1">
      <alignment/>
      <protection locked="0"/>
    </xf>
    <xf numFmtId="7" fontId="6" fillId="30" borderId="27" xfId="46" applyNumberFormat="1" applyFont="1" applyFill="1" applyBorder="1" applyAlignment="1" applyProtection="1">
      <alignment vertical="center" wrapText="1"/>
      <protection locked="0"/>
    </xf>
    <xf numFmtId="7" fontId="6" fillId="30" borderId="27" xfId="46" applyNumberFormat="1" applyFont="1" applyFill="1" applyBorder="1" applyAlignment="1" applyProtection="1">
      <alignment/>
      <protection locked="0"/>
    </xf>
    <xf numFmtId="7" fontId="6" fillId="30" borderId="27" xfId="46" applyNumberFormat="1" applyFont="1" applyFill="1" applyBorder="1" applyAlignment="1" applyProtection="1">
      <alignment vertical="center"/>
      <protection locked="0"/>
    </xf>
    <xf numFmtId="49" fontId="3" fillId="30" borderId="20" xfId="0" applyNumberFormat="1" applyFont="1" applyFill="1" applyBorder="1" applyAlignment="1" applyProtection="1">
      <alignment vertical="center" wrapText="1"/>
      <protection locked="0"/>
    </xf>
    <xf numFmtId="0" fontId="3" fillId="35" borderId="0" xfId="0" applyFont="1" applyFill="1" applyBorder="1" applyAlignment="1" applyProtection="1">
      <alignment vertical="center"/>
      <protection locked="0"/>
    </xf>
    <xf numFmtId="14" fontId="3" fillId="30" borderId="21" xfId="0" applyNumberFormat="1" applyFont="1" applyFill="1" applyBorder="1" applyAlignment="1" applyProtection="1">
      <alignment vertical="center" wrapText="1"/>
      <protection locked="0"/>
    </xf>
    <xf numFmtId="0" fontId="3" fillId="30" borderId="21" xfId="0" applyFont="1" applyFill="1" applyBorder="1" applyAlignment="1" applyProtection="1">
      <alignment vertical="center" wrapText="1"/>
      <protection locked="0"/>
    </xf>
    <xf numFmtId="0" fontId="3" fillId="30" borderId="22" xfId="0" applyFont="1" applyFill="1" applyBorder="1" applyAlignment="1" applyProtection="1">
      <alignment vertical="center"/>
      <protection locked="0"/>
    </xf>
    <xf numFmtId="0" fontId="3" fillId="30" borderId="20" xfId="0" applyFont="1" applyFill="1" applyBorder="1" applyAlignment="1" applyProtection="1">
      <alignment vertical="center"/>
      <protection locked="0"/>
    </xf>
    <xf numFmtId="172" fontId="6" fillId="30" borderId="71" xfId="46" applyNumberFormat="1" applyFont="1" applyFill="1" applyBorder="1" applyAlignment="1" applyProtection="1">
      <alignment vertical="center" wrapText="1"/>
      <protection locked="0"/>
    </xf>
    <xf numFmtId="172" fontId="6" fillId="30" borderId="79" xfId="46" applyNumberFormat="1" applyFont="1" applyFill="1" applyBorder="1" applyAlignment="1" applyProtection="1">
      <alignment vertical="center" wrapText="1"/>
      <protection locked="0"/>
    </xf>
    <xf numFmtId="172" fontId="6" fillId="30" borderId="41" xfId="46" applyNumberFormat="1" applyFont="1" applyFill="1" applyBorder="1" applyAlignment="1" applyProtection="1">
      <alignment vertical="center" wrapText="1"/>
      <protection locked="0"/>
    </xf>
    <xf numFmtId="7" fontId="6" fillId="30" borderId="73" xfId="46" applyNumberFormat="1" applyFont="1" applyFill="1" applyBorder="1" applyAlignment="1" applyProtection="1">
      <alignment vertical="center"/>
      <protection locked="0"/>
    </xf>
    <xf numFmtId="7" fontId="6" fillId="30" borderId="92" xfId="46" applyNumberFormat="1" applyFont="1" applyFill="1" applyBorder="1" applyAlignment="1" applyProtection="1">
      <alignment vertical="center"/>
      <protection locked="0"/>
    </xf>
    <xf numFmtId="7" fontId="6" fillId="30" borderId="74" xfId="46" applyNumberFormat="1" applyFont="1" applyFill="1" applyBorder="1" applyAlignment="1" applyProtection="1">
      <alignment vertical="center"/>
      <protection locked="0"/>
    </xf>
    <xf numFmtId="7" fontId="6" fillId="30" borderId="93" xfId="46" applyNumberFormat="1" applyFont="1" applyFill="1" applyBorder="1" applyAlignment="1" applyProtection="1">
      <alignment vertical="center"/>
      <protection locked="0"/>
    </xf>
    <xf numFmtId="7" fontId="6" fillId="30" borderId="12" xfId="46" applyNumberFormat="1" applyFont="1" applyFill="1" applyBorder="1" applyAlignment="1" applyProtection="1">
      <alignment vertical="center"/>
      <protection locked="0"/>
    </xf>
    <xf numFmtId="49" fontId="6" fillId="35" borderId="0" xfId="0" applyNumberFormat="1" applyFont="1" applyFill="1" applyBorder="1" applyAlignment="1" applyProtection="1" quotePrefix="1">
      <alignment vertical="center"/>
      <protection/>
    </xf>
    <xf numFmtId="49" fontId="17" fillId="35" borderId="0" xfId="0" applyNumberFormat="1" applyFont="1" applyFill="1" applyBorder="1" applyAlignment="1" applyProtection="1">
      <alignment vertical="center" wrapText="1"/>
      <protection/>
    </xf>
    <xf numFmtId="166" fontId="7" fillId="35" borderId="43" xfId="46" applyNumberFormat="1" applyFont="1" applyFill="1" applyBorder="1" applyAlignment="1">
      <alignment horizontal="center" wrapText="1"/>
    </xf>
    <xf numFmtId="0" fontId="17" fillId="35" borderId="0" xfId="0" applyFont="1" applyFill="1" applyBorder="1" applyAlignment="1">
      <alignment horizontal="left" vertical="top" wrapText="1"/>
    </xf>
    <xf numFmtId="44" fontId="6" fillId="35" borderId="94" xfId="46" applyFont="1" applyFill="1" applyBorder="1" applyAlignment="1">
      <alignment horizontal="center"/>
    </xf>
    <xf numFmtId="44" fontId="7" fillId="35" borderId="95" xfId="46" applyFont="1" applyFill="1" applyBorder="1" applyAlignment="1">
      <alignment horizontal="center" vertical="center" wrapText="1"/>
    </xf>
    <xf numFmtId="44" fontId="7" fillId="35" borderId="23" xfId="46" applyFont="1" applyFill="1" applyBorder="1" applyAlignment="1">
      <alignment horizontal="center" vertical="center" wrapText="1"/>
    </xf>
    <xf numFmtId="44" fontId="7" fillId="35" borderId="24" xfId="46" applyFont="1" applyFill="1" applyBorder="1" applyAlignment="1">
      <alignment horizontal="center" vertical="center" wrapText="1"/>
    </xf>
    <xf numFmtId="44" fontId="7" fillId="35" borderId="25" xfId="46" applyFont="1" applyFill="1" applyBorder="1" applyAlignment="1">
      <alignment horizontal="center" vertical="center" wrapText="1"/>
    </xf>
    <xf numFmtId="7" fontId="6" fillId="35" borderId="93" xfId="46" applyNumberFormat="1" applyFont="1" applyFill="1" applyBorder="1" applyAlignment="1" applyProtection="1">
      <alignment vertical="center"/>
      <protection/>
    </xf>
    <xf numFmtId="7" fontId="6" fillId="35" borderId="12" xfId="46" applyNumberFormat="1" applyFont="1" applyFill="1" applyBorder="1" applyAlignment="1" applyProtection="1">
      <alignment vertical="center"/>
      <protection/>
    </xf>
    <xf numFmtId="0" fontId="7" fillId="35" borderId="66" xfId="46" applyNumberFormat="1" applyFont="1" applyFill="1" applyBorder="1" applyAlignment="1">
      <alignment horizontal="left" vertical="center" wrapText="1"/>
    </xf>
    <xf numFmtId="44" fontId="6" fillId="35" borderId="67" xfId="46" applyFont="1" applyFill="1" applyBorder="1" applyAlignment="1">
      <alignment horizontal="left" vertical="center" wrapText="1"/>
    </xf>
    <xf numFmtId="7" fontId="6" fillId="30" borderId="96" xfId="46" applyNumberFormat="1" applyFont="1" applyFill="1" applyBorder="1" applyAlignment="1" applyProtection="1">
      <alignment vertical="center"/>
      <protection locked="0"/>
    </xf>
    <xf numFmtId="7" fontId="6" fillId="30" borderId="89" xfId="46" applyNumberFormat="1" applyFont="1" applyFill="1" applyBorder="1" applyAlignment="1" applyProtection="1">
      <alignment vertical="center"/>
      <protection locked="0"/>
    </xf>
    <xf numFmtId="7" fontId="6" fillId="35" borderId="67" xfId="46" applyNumberFormat="1" applyFont="1" applyFill="1" applyBorder="1" applyAlignment="1">
      <alignment vertical="center"/>
    </xf>
    <xf numFmtId="7" fontId="6" fillId="35" borderId="96" xfId="46" applyNumberFormat="1" applyFont="1" applyFill="1" applyBorder="1" applyAlignment="1" applyProtection="1">
      <alignment vertical="center"/>
      <protection/>
    </xf>
    <xf numFmtId="7" fontId="6" fillId="35" borderId="89" xfId="46" applyNumberFormat="1" applyFont="1" applyFill="1" applyBorder="1" applyAlignment="1" applyProtection="1">
      <alignment vertical="center"/>
      <protection/>
    </xf>
    <xf numFmtId="7" fontId="6" fillId="35" borderId="73" xfId="46" applyNumberFormat="1" applyFont="1" applyFill="1" applyBorder="1" applyAlignment="1" applyProtection="1">
      <alignment vertical="center"/>
      <protection/>
    </xf>
    <xf numFmtId="7" fontId="6" fillId="35" borderId="27" xfId="46" applyNumberFormat="1" applyFont="1" applyFill="1" applyBorder="1" applyAlignment="1" applyProtection="1">
      <alignment vertical="center"/>
      <protection/>
    </xf>
    <xf numFmtId="7" fontId="6" fillId="35" borderId="92" xfId="46" applyNumberFormat="1" applyFont="1" applyFill="1" applyBorder="1" applyAlignment="1" applyProtection="1">
      <alignment vertical="center"/>
      <protection/>
    </xf>
    <xf numFmtId="7" fontId="6" fillId="35" borderId="74" xfId="46" applyNumberFormat="1" applyFont="1" applyFill="1" applyBorder="1" applyAlignment="1" applyProtection="1">
      <alignment vertical="center"/>
      <protection/>
    </xf>
    <xf numFmtId="0" fontId="3" fillId="35" borderId="0" xfId="46" applyNumberFormat="1" applyFont="1" applyFill="1" applyBorder="1" applyAlignment="1">
      <alignment horizontal="left" vertical="center"/>
    </xf>
    <xf numFmtId="44" fontId="3" fillId="35" borderId="0" xfId="46" applyFont="1" applyFill="1" applyBorder="1" applyAlignment="1">
      <alignment horizontal="left" vertical="center"/>
    </xf>
    <xf numFmtId="0" fontId="3" fillId="35" borderId="0" xfId="46" applyNumberFormat="1" applyFont="1" applyFill="1" applyBorder="1" applyAlignment="1">
      <alignment/>
    </xf>
    <xf numFmtId="0" fontId="3" fillId="35" borderId="50" xfId="0" applyFont="1" applyFill="1" applyBorder="1" applyAlignment="1">
      <alignment/>
    </xf>
    <xf numFmtId="44" fontId="63" fillId="0" borderId="0" xfId="46" applyFont="1" applyBorder="1" applyAlignment="1">
      <alignment/>
    </xf>
    <xf numFmtId="0" fontId="63" fillId="0" borderId="0" xfId="46" applyNumberFormat="1" applyFont="1" applyBorder="1" applyAlignment="1">
      <alignment/>
    </xf>
    <xf numFmtId="0" fontId="7" fillId="35" borderId="11" xfId="0" applyFont="1" applyFill="1" applyBorder="1" applyAlignment="1">
      <alignment horizontal="center" vertical="center" wrapText="1"/>
    </xf>
    <xf numFmtId="7" fontId="6" fillId="30" borderId="27" xfId="46" applyNumberFormat="1" applyFont="1" applyFill="1" applyBorder="1" applyAlignment="1" applyProtection="1">
      <alignment horizontal="right" vertical="center"/>
      <protection locked="0"/>
    </xf>
    <xf numFmtId="7" fontId="6" fillId="35" borderId="27" xfId="46" applyNumberFormat="1" applyFont="1" applyFill="1" applyBorder="1" applyAlignment="1">
      <alignment horizontal="right" vertical="center"/>
    </xf>
    <xf numFmtId="168" fontId="6" fillId="35" borderId="27" xfId="63" applyNumberFormat="1" applyFont="1" applyFill="1" applyBorder="1" applyAlignment="1">
      <alignment horizontal="right" vertical="center"/>
    </xf>
    <xf numFmtId="0" fontId="6" fillId="35" borderId="27" xfId="0" applyFont="1" applyFill="1" applyBorder="1" applyAlignment="1">
      <alignment horizontal="left" vertical="center" wrapText="1"/>
    </xf>
    <xf numFmtId="0" fontId="6" fillId="35" borderId="27" xfId="57" applyFont="1" applyFill="1" applyBorder="1" applyAlignment="1">
      <alignment horizontal="left" vertical="center" wrapText="1"/>
      <protection/>
    </xf>
    <xf numFmtId="172" fontId="7" fillId="35" borderId="41" xfId="46" applyNumberFormat="1" applyFont="1" applyFill="1" applyBorder="1" applyAlignment="1" applyProtection="1">
      <alignment vertical="center" wrapText="1"/>
      <protection/>
    </xf>
    <xf numFmtId="172" fontId="6" fillId="30" borderId="40" xfId="46" applyNumberFormat="1" applyFont="1" applyFill="1" applyBorder="1" applyAlignment="1" applyProtection="1">
      <alignment vertical="center" wrapText="1"/>
      <protection locked="0"/>
    </xf>
    <xf numFmtId="172" fontId="6" fillId="30" borderId="40" xfId="46" applyNumberFormat="1" applyFont="1" applyFill="1" applyBorder="1" applyAlignment="1">
      <alignment vertical="center" wrapText="1"/>
    </xf>
    <xf numFmtId="172" fontId="6" fillId="30" borderId="97" xfId="46" applyNumberFormat="1" applyFont="1" applyFill="1" applyBorder="1" applyAlignment="1" applyProtection="1">
      <alignment vertical="center" wrapText="1"/>
      <protection locked="0"/>
    </xf>
    <xf numFmtId="172" fontId="6" fillId="30" borderId="97" xfId="46" applyNumberFormat="1" applyFont="1" applyFill="1" applyBorder="1" applyAlignment="1">
      <alignment vertical="center" wrapText="1"/>
    </xf>
    <xf numFmtId="0" fontId="7" fillId="35" borderId="66" xfId="0" applyFont="1" applyFill="1" applyBorder="1" applyAlignment="1">
      <alignment horizontal="center" vertical="center" wrapText="1"/>
    </xf>
    <xf numFmtId="0" fontId="6" fillId="35" borderId="98" xfId="0" applyFont="1" applyFill="1" applyBorder="1" applyAlignment="1">
      <alignment vertical="center" wrapText="1"/>
    </xf>
    <xf numFmtId="172" fontId="6" fillId="35" borderId="40" xfId="46" applyNumberFormat="1" applyFont="1" applyFill="1" applyBorder="1" applyAlignment="1">
      <alignment vertical="center" wrapText="1"/>
    </xf>
    <xf numFmtId="0" fontId="7" fillId="35" borderId="76" xfId="0" applyFont="1" applyFill="1" applyBorder="1" applyAlignment="1">
      <alignment horizontal="center" vertical="center" wrapText="1"/>
    </xf>
    <xf numFmtId="0" fontId="6" fillId="35" borderId="99" xfId="0" applyFont="1" applyFill="1" applyBorder="1" applyAlignment="1">
      <alignment vertical="center" wrapText="1"/>
    </xf>
    <xf numFmtId="172" fontId="6" fillId="35" borderId="97" xfId="46" applyNumberFormat="1" applyFont="1" applyFill="1" applyBorder="1" applyAlignment="1">
      <alignment vertical="center" wrapText="1"/>
    </xf>
    <xf numFmtId="0" fontId="7" fillId="35" borderId="0" xfId="0" applyFont="1" applyFill="1" applyAlignment="1">
      <alignment vertical="center" wrapText="1"/>
    </xf>
    <xf numFmtId="0" fontId="3" fillId="35" borderId="0" xfId="0" applyFont="1" applyFill="1" applyAlignment="1" quotePrefix="1">
      <alignment/>
    </xf>
    <xf numFmtId="172" fontId="7" fillId="35" borderId="39" xfId="46" applyNumberFormat="1" applyFont="1" applyFill="1" applyBorder="1" applyAlignment="1" applyProtection="1">
      <alignment horizontal="center" vertical="center" wrapText="1"/>
      <protection/>
    </xf>
    <xf numFmtId="172" fontId="7" fillId="35" borderId="44" xfId="46" applyNumberFormat="1" applyFont="1" applyFill="1" applyBorder="1" applyAlignment="1" applyProtection="1">
      <alignment horizontal="center" vertical="center" wrapText="1"/>
      <protection/>
    </xf>
    <xf numFmtId="44" fontId="6" fillId="0" borderId="0" xfId="46" applyFont="1" applyFill="1" applyAlignment="1">
      <alignment/>
    </xf>
    <xf numFmtId="0" fontId="6" fillId="35" borderId="27" xfId="0" applyFont="1" applyFill="1" applyBorder="1" applyAlignment="1">
      <alignment vertical="center" wrapText="1"/>
    </xf>
    <xf numFmtId="0" fontId="0" fillId="38" borderId="0" xfId="0" applyFill="1" applyAlignment="1">
      <alignment/>
    </xf>
    <xf numFmtId="49" fontId="6" fillId="35" borderId="0" xfId="0" applyNumberFormat="1" applyFont="1" applyFill="1" applyBorder="1" applyAlignment="1">
      <alignment/>
    </xf>
    <xf numFmtId="0" fontId="61" fillId="35" borderId="0" xfId="0" applyFont="1" applyFill="1" applyBorder="1" applyAlignment="1">
      <alignment horizontal="left" wrapText="1"/>
    </xf>
    <xf numFmtId="0" fontId="61" fillId="0" borderId="0" xfId="0" applyFont="1" applyAlignment="1">
      <alignment horizontal="center" vertical="center"/>
    </xf>
    <xf numFmtId="0" fontId="86" fillId="0" borderId="0" xfId="0" applyFont="1" applyAlignment="1">
      <alignment horizontal="center" vertical="center"/>
    </xf>
    <xf numFmtId="0" fontId="86" fillId="35" borderId="30" xfId="0" applyFont="1" applyFill="1" applyBorder="1" applyAlignment="1">
      <alignment/>
    </xf>
    <xf numFmtId="0" fontId="76" fillId="0" borderId="0" xfId="0" applyFont="1" applyAlignment="1">
      <alignment wrapText="1"/>
    </xf>
    <xf numFmtId="0" fontId="0" fillId="0" borderId="0" xfId="0" applyAlignment="1">
      <alignment horizontal="center" vertical="center"/>
    </xf>
    <xf numFmtId="0" fontId="6" fillId="35" borderId="49" xfId="0" applyFont="1" applyFill="1" applyBorder="1" applyAlignment="1">
      <alignment/>
    </xf>
    <xf numFmtId="0" fontId="76" fillId="39" borderId="43" xfId="0" applyFont="1" applyFill="1" applyBorder="1" applyAlignment="1">
      <alignment horizontal="center"/>
    </xf>
    <xf numFmtId="0" fontId="76" fillId="39" borderId="90" xfId="0" applyFont="1" applyFill="1" applyBorder="1" applyAlignment="1">
      <alignment horizontal="center"/>
    </xf>
    <xf numFmtId="0" fontId="76" fillId="39" borderId="44" xfId="0" applyFont="1" applyFill="1" applyBorder="1" applyAlignment="1">
      <alignment horizontal="center"/>
    </xf>
    <xf numFmtId="0" fontId="77" fillId="33" borderId="0" xfId="0" applyFont="1" applyFill="1" applyAlignment="1">
      <alignment wrapText="1"/>
    </xf>
    <xf numFmtId="0" fontId="62" fillId="33" borderId="0" xfId="0" applyFont="1" applyFill="1" applyAlignment="1">
      <alignment horizontal="center" vertical="center"/>
    </xf>
    <xf numFmtId="0" fontId="85" fillId="33" borderId="0" xfId="0" applyFont="1" applyFill="1" applyAlignment="1">
      <alignment horizontal="center" vertical="center"/>
    </xf>
    <xf numFmtId="0" fontId="61" fillId="35" borderId="100" xfId="0" applyFont="1" applyFill="1" applyBorder="1" applyAlignment="1">
      <alignment horizontal="left" vertical="center" indent="1"/>
    </xf>
    <xf numFmtId="0" fontId="61" fillId="35" borderId="94" xfId="0" applyFont="1" applyFill="1" applyBorder="1" applyAlignment="1">
      <alignment horizontal="left" vertical="center" indent="1"/>
    </xf>
    <xf numFmtId="0" fontId="61" fillId="39" borderId="94" xfId="0" applyFont="1" applyFill="1" applyBorder="1" applyAlignment="1">
      <alignment horizontal="left" vertical="center" indent="1"/>
    </xf>
    <xf numFmtId="0" fontId="61" fillId="35" borderId="101" xfId="0" applyFont="1" applyFill="1" applyBorder="1" applyAlignment="1">
      <alignment horizontal="left" vertical="center" wrapText="1" indent="1"/>
    </xf>
    <xf numFmtId="0" fontId="61" fillId="35" borderId="102" xfId="0" applyFont="1" applyFill="1" applyBorder="1" applyAlignment="1">
      <alignment horizontal="left" vertical="center" indent="1"/>
    </xf>
    <xf numFmtId="0" fontId="61" fillId="35" borderId="72" xfId="0" applyFont="1" applyFill="1" applyBorder="1" applyAlignment="1">
      <alignment horizontal="left" vertical="center" indent="1"/>
    </xf>
    <xf numFmtId="0" fontId="61" fillId="39" borderId="72" xfId="0" applyFont="1" applyFill="1" applyBorder="1" applyAlignment="1">
      <alignment horizontal="left" vertical="center" wrapText="1" indent="1"/>
    </xf>
    <xf numFmtId="0" fontId="61" fillId="35" borderId="103" xfId="0" applyFont="1" applyFill="1" applyBorder="1" applyAlignment="1">
      <alignment horizontal="left" vertical="center" wrapText="1" indent="1"/>
    </xf>
    <xf numFmtId="0" fontId="62" fillId="0" borderId="0" xfId="0" applyFont="1" applyAlignment="1">
      <alignment/>
    </xf>
    <xf numFmtId="0" fontId="61" fillId="35" borderId="102" xfId="0" applyFont="1" applyFill="1" applyBorder="1" applyAlignment="1">
      <alignment horizontal="left" vertical="center" wrapText="1" indent="1"/>
    </xf>
    <xf numFmtId="0" fontId="61" fillId="39" borderId="72" xfId="0" applyFont="1" applyFill="1" applyBorder="1" applyAlignment="1">
      <alignment horizontal="left" vertical="center" indent="1"/>
    </xf>
    <xf numFmtId="0" fontId="76" fillId="35" borderId="70" xfId="0" applyFont="1" applyFill="1" applyBorder="1" applyAlignment="1">
      <alignment vertical="center" wrapText="1"/>
    </xf>
    <xf numFmtId="4" fontId="87" fillId="35" borderId="104" xfId="0" applyNumberFormat="1" applyFont="1" applyFill="1" applyBorder="1" applyAlignment="1">
      <alignment vertical="center" wrapText="1"/>
    </xf>
    <xf numFmtId="0" fontId="61" fillId="35" borderId="72" xfId="0" applyFont="1" applyFill="1" applyBorder="1" applyAlignment="1">
      <alignment horizontal="left" vertical="center" wrapText="1" indent="1"/>
    </xf>
    <xf numFmtId="0" fontId="61" fillId="39" borderId="72" xfId="0" applyNumberFormat="1" applyFont="1" applyFill="1" applyBorder="1" applyAlignment="1">
      <alignment horizontal="left" vertical="center" indent="1"/>
    </xf>
    <xf numFmtId="0" fontId="76" fillId="35" borderId="105" xfId="0" applyFont="1" applyFill="1" applyBorder="1" applyAlignment="1">
      <alignment vertical="center" wrapText="1"/>
    </xf>
    <xf numFmtId="0" fontId="76" fillId="35" borderId="0" xfId="0" applyFont="1" applyFill="1" applyBorder="1" applyAlignment="1">
      <alignment vertical="center" wrapText="1"/>
    </xf>
    <xf numFmtId="49" fontId="86" fillId="0" borderId="0" xfId="0" applyNumberFormat="1" applyFont="1" applyAlignment="1">
      <alignment horizontal="center" vertical="center"/>
    </xf>
    <xf numFmtId="14" fontId="61" fillId="39" borderId="72" xfId="0" applyNumberFormat="1" applyFont="1" applyFill="1" applyBorder="1" applyAlignment="1">
      <alignment horizontal="left" vertical="center" indent="1"/>
    </xf>
    <xf numFmtId="0" fontId="61" fillId="35" borderId="103" xfId="0" applyFont="1" applyFill="1" applyBorder="1" applyAlignment="1">
      <alignment horizontal="left" vertical="center" indent="1"/>
    </xf>
    <xf numFmtId="0" fontId="61" fillId="35" borderId="55" xfId="0" applyFont="1" applyFill="1" applyBorder="1" applyAlignment="1">
      <alignment horizontal="left" vertical="center" wrapText="1"/>
    </xf>
    <xf numFmtId="1" fontId="76" fillId="35" borderId="0" xfId="44" applyNumberFormat="1" applyFont="1" applyFill="1" applyBorder="1" applyAlignment="1">
      <alignment horizontal="center" vertical="center" wrapText="1"/>
    </xf>
    <xf numFmtId="1" fontId="86" fillId="0" borderId="0" xfId="0" applyNumberFormat="1" applyFont="1" applyAlignment="1">
      <alignment horizontal="center" vertical="center"/>
    </xf>
    <xf numFmtId="0" fontId="83" fillId="0" borderId="0" xfId="0" applyFont="1" applyAlignment="1">
      <alignment/>
    </xf>
    <xf numFmtId="0" fontId="61" fillId="35" borderId="0" xfId="0" applyFont="1" applyFill="1" applyBorder="1" applyAlignment="1">
      <alignment horizontal="left" vertical="center" wrapText="1" indent="1"/>
    </xf>
    <xf numFmtId="172" fontId="61" fillId="35" borderId="0" xfId="46" applyNumberFormat="1" applyFont="1" applyFill="1" applyBorder="1" applyAlignment="1">
      <alignment horizontal="center" vertical="center"/>
    </xf>
    <xf numFmtId="172" fontId="61" fillId="0" borderId="0" xfId="46" applyNumberFormat="1" applyFont="1" applyAlignment="1">
      <alignment horizontal="center" vertical="center"/>
    </xf>
    <xf numFmtId="172" fontId="86" fillId="0" borderId="0" xfId="46" applyNumberFormat="1" applyFont="1" applyAlignment="1">
      <alignment horizontal="center" vertical="center"/>
    </xf>
    <xf numFmtId="168" fontId="61" fillId="35" borderId="0" xfId="63" applyNumberFormat="1" applyFont="1" applyFill="1" applyBorder="1" applyAlignment="1">
      <alignment horizontal="center" vertical="center"/>
    </xf>
    <xf numFmtId="168" fontId="61" fillId="0" borderId="0" xfId="63" applyNumberFormat="1" applyFont="1" applyAlignment="1">
      <alignment horizontal="center" vertical="center"/>
    </xf>
    <xf numFmtId="168" fontId="86" fillId="0" borderId="0" xfId="63" applyNumberFormat="1" applyFont="1" applyAlignment="1">
      <alignment horizontal="center" vertical="center"/>
    </xf>
    <xf numFmtId="0" fontId="61" fillId="39" borderId="72" xfId="0" applyNumberFormat="1" applyFont="1" applyFill="1" applyBorder="1" applyAlignment="1">
      <alignment horizontal="left" vertical="center" wrapText="1" indent="1"/>
    </xf>
    <xf numFmtId="172" fontId="61" fillId="35" borderId="0" xfId="0" applyNumberFormat="1" applyFont="1" applyFill="1" applyBorder="1" applyAlignment="1">
      <alignment horizontal="center" vertical="center"/>
    </xf>
    <xf numFmtId="172" fontId="61" fillId="0" borderId="0" xfId="0" applyNumberFormat="1" applyFont="1" applyAlignment="1">
      <alignment horizontal="center" vertical="center"/>
    </xf>
    <xf numFmtId="172" fontId="86" fillId="0" borderId="0" xfId="0" applyNumberFormat="1" applyFont="1" applyAlignment="1">
      <alignment horizontal="center" vertical="center"/>
    </xf>
    <xf numFmtId="4" fontId="61" fillId="39" borderId="72" xfId="0" applyNumberFormat="1" applyFont="1" applyFill="1" applyBorder="1" applyAlignment="1">
      <alignment horizontal="left" vertical="center" indent="1"/>
    </xf>
    <xf numFmtId="0" fontId="61" fillId="35" borderId="55" xfId="0" applyFont="1" applyFill="1" applyBorder="1" applyAlignment="1">
      <alignment vertical="center" wrapText="1"/>
    </xf>
    <xf numFmtId="172" fontId="61" fillId="0" borderId="0" xfId="44" applyNumberFormat="1" applyFont="1" applyAlignment="1">
      <alignment horizontal="center" vertical="center"/>
    </xf>
    <xf numFmtId="172" fontId="86" fillId="0" borderId="0" xfId="44" applyNumberFormat="1" applyFont="1" applyAlignment="1">
      <alignment horizontal="center" vertical="center"/>
    </xf>
    <xf numFmtId="4" fontId="61" fillId="39" borderId="72" xfId="0" applyNumberFormat="1" applyFont="1" applyFill="1" applyBorder="1" applyAlignment="1">
      <alignment horizontal="left" vertical="center" wrapText="1" indent="1"/>
    </xf>
    <xf numFmtId="0" fontId="61" fillId="35" borderId="28" xfId="0" applyFont="1" applyFill="1" applyBorder="1" applyAlignment="1">
      <alignment horizontal="left" vertical="center" wrapText="1" indent="1"/>
    </xf>
    <xf numFmtId="7" fontId="61" fillId="39" borderId="72" xfId="0" applyNumberFormat="1" applyFont="1" applyFill="1" applyBorder="1" applyAlignment="1">
      <alignment horizontal="left" vertical="center" indent="1"/>
    </xf>
    <xf numFmtId="0" fontId="61" fillId="35" borderId="69" xfId="0" applyFont="1" applyFill="1" applyBorder="1" applyAlignment="1">
      <alignment horizontal="left" vertical="center" wrapText="1" indent="1"/>
    </xf>
    <xf numFmtId="0" fontId="61" fillId="35" borderId="106" xfId="0" applyFont="1" applyFill="1" applyBorder="1" applyAlignment="1">
      <alignment horizontal="left" vertical="center" wrapText="1" indent="1"/>
    </xf>
    <xf numFmtId="7" fontId="61" fillId="39" borderId="106" xfId="0" applyNumberFormat="1" applyFont="1" applyFill="1" applyBorder="1" applyAlignment="1">
      <alignment horizontal="left" vertical="center" indent="1"/>
    </xf>
    <xf numFmtId="4" fontId="61" fillId="39" borderId="29" xfId="0" applyNumberFormat="1" applyFont="1" applyFill="1" applyBorder="1" applyAlignment="1">
      <alignment horizontal="left" vertical="center" indent="1"/>
    </xf>
    <xf numFmtId="0" fontId="61" fillId="35" borderId="107" xfId="0" applyFont="1" applyFill="1" applyBorder="1" applyAlignment="1">
      <alignment horizontal="left" vertical="center" wrapText="1" indent="1"/>
    </xf>
    <xf numFmtId="0" fontId="61" fillId="35" borderId="50" xfId="0" applyFont="1" applyFill="1" applyBorder="1" applyAlignment="1">
      <alignment/>
    </xf>
    <xf numFmtId="0" fontId="61" fillId="35" borderId="90" xfId="0" applyFont="1" applyFill="1" applyBorder="1" applyAlignment="1">
      <alignment/>
    </xf>
    <xf numFmtId="0" fontId="61" fillId="35" borderId="31" xfId="0" applyFont="1" applyFill="1" applyBorder="1" applyAlignment="1">
      <alignment/>
    </xf>
    <xf numFmtId="0" fontId="86" fillId="0" borderId="0" xfId="0" applyFont="1" applyAlignment="1">
      <alignment/>
    </xf>
    <xf numFmtId="0" fontId="61" fillId="30" borderId="72" xfId="0" applyFont="1" applyFill="1" applyBorder="1" applyAlignment="1">
      <alignment horizontal="left" vertical="center" wrapText="1" indent="1"/>
    </xf>
    <xf numFmtId="0" fontId="61" fillId="30" borderId="72" xfId="0" applyFont="1" applyFill="1" applyBorder="1" applyAlignment="1" applyProtection="1">
      <alignment horizontal="left" vertical="center" wrapText="1" indent="1"/>
      <protection locked="0"/>
    </xf>
    <xf numFmtId="0" fontId="61" fillId="30" borderId="72" xfId="0" applyFont="1" applyFill="1" applyBorder="1" applyAlignment="1" applyProtection="1">
      <alignment horizontal="left" vertical="center" indent="1"/>
      <protection locked="0"/>
    </xf>
    <xf numFmtId="0" fontId="88" fillId="35" borderId="49" xfId="0" applyFont="1" applyFill="1" applyBorder="1" applyAlignment="1">
      <alignment/>
    </xf>
    <xf numFmtId="0" fontId="88" fillId="35" borderId="0" xfId="0" applyFont="1" applyFill="1" applyBorder="1" applyAlignment="1">
      <alignment/>
    </xf>
    <xf numFmtId="0" fontId="88" fillId="0" borderId="0" xfId="0" applyFont="1" applyFill="1" applyBorder="1" applyAlignment="1">
      <alignment/>
    </xf>
    <xf numFmtId="0" fontId="61" fillId="0" borderId="0" xfId="0" applyFont="1" applyFill="1" applyAlignment="1">
      <alignment/>
    </xf>
    <xf numFmtId="0" fontId="61" fillId="0" borderId="0" xfId="0" applyFont="1" applyFill="1" applyAlignment="1">
      <alignment horizontal="center" vertical="center"/>
    </xf>
    <xf numFmtId="0" fontId="88" fillId="35" borderId="30" xfId="0" applyFont="1" applyFill="1" applyBorder="1" applyAlignment="1">
      <alignment/>
    </xf>
    <xf numFmtId="0" fontId="76" fillId="35" borderId="47" xfId="0" applyFont="1" applyFill="1" applyBorder="1" applyAlignment="1">
      <alignment vertical="center"/>
    </xf>
    <xf numFmtId="168" fontId="61" fillId="35" borderId="28" xfId="63" applyNumberFormat="1" applyFont="1" applyFill="1" applyBorder="1" applyAlignment="1">
      <alignment horizontal="center" vertical="center"/>
    </xf>
    <xf numFmtId="0" fontId="61" fillId="35" borderId="76" xfId="0" applyFont="1" applyFill="1" applyBorder="1" applyAlignment="1">
      <alignment vertical="center" wrapText="1"/>
    </xf>
    <xf numFmtId="0" fontId="6" fillId="35" borderId="103" xfId="0" applyFont="1" applyFill="1" applyBorder="1" applyAlignment="1">
      <alignment horizontal="left" vertical="center" wrapText="1" indent="1"/>
    </xf>
    <xf numFmtId="172" fontId="61" fillId="39" borderId="72" xfId="44" applyNumberFormat="1" applyFont="1" applyFill="1" applyBorder="1" applyAlignment="1">
      <alignment horizontal="left" vertical="center" indent="1"/>
    </xf>
    <xf numFmtId="172" fontId="61" fillId="39" borderId="72" xfId="44" applyNumberFormat="1" applyFont="1" applyFill="1" applyBorder="1" applyAlignment="1">
      <alignment horizontal="left" vertical="center" wrapText="1" indent="1"/>
    </xf>
    <xf numFmtId="168" fontId="61" fillId="39" borderId="72" xfId="63" applyNumberFormat="1" applyFont="1" applyFill="1" applyBorder="1" applyAlignment="1">
      <alignment horizontal="left" vertical="center" indent="1"/>
    </xf>
    <xf numFmtId="49" fontId="76" fillId="35" borderId="0" xfId="0" applyNumberFormat="1" applyFont="1" applyFill="1" applyBorder="1" applyAlignment="1">
      <alignment vertical="center" wrapText="1"/>
    </xf>
    <xf numFmtId="49" fontId="76" fillId="35" borderId="0" xfId="0" applyNumberFormat="1" applyFont="1" applyFill="1" applyBorder="1" applyAlignment="1">
      <alignment horizontal="center" vertical="center" wrapText="1"/>
    </xf>
    <xf numFmtId="172" fontId="61" fillId="0" borderId="0" xfId="63" applyNumberFormat="1" applyFont="1" applyAlignment="1">
      <alignment horizontal="center" vertical="center"/>
    </xf>
    <xf numFmtId="172" fontId="86" fillId="0" borderId="0" xfId="63" applyNumberFormat="1" applyFont="1" applyAlignment="1">
      <alignment horizontal="center" vertical="center"/>
    </xf>
    <xf numFmtId="168" fontId="61" fillId="0" borderId="0" xfId="0" applyNumberFormat="1" applyFont="1" applyAlignment="1">
      <alignment horizontal="center" vertical="center"/>
    </xf>
    <xf numFmtId="168" fontId="86" fillId="0" borderId="0" xfId="0" applyNumberFormat="1" applyFont="1" applyAlignment="1">
      <alignment horizontal="center" vertical="center"/>
    </xf>
    <xf numFmtId="49" fontId="3" fillId="30" borderId="86" xfId="0" applyNumberFormat="1" applyFont="1" applyFill="1" applyBorder="1" applyAlignment="1">
      <alignment vertical="center" wrapText="1"/>
    </xf>
    <xf numFmtId="49" fontId="76" fillId="0" borderId="0" xfId="0" applyNumberFormat="1" applyFont="1" applyAlignment="1">
      <alignment horizontal="center" vertical="center"/>
    </xf>
    <xf numFmtId="49" fontId="89" fillId="0" borderId="0" xfId="0" applyNumberFormat="1" applyFont="1" applyAlignment="1">
      <alignment horizontal="center" vertical="center"/>
    </xf>
    <xf numFmtId="1" fontId="76" fillId="0" borderId="0" xfId="0" applyNumberFormat="1" applyFont="1" applyAlignment="1">
      <alignment horizontal="center" vertical="center"/>
    </xf>
    <xf numFmtId="1" fontId="89" fillId="0" borderId="0" xfId="0" applyNumberFormat="1" applyFont="1" applyAlignment="1">
      <alignment horizontal="center" vertical="center"/>
    </xf>
    <xf numFmtId="49" fontId="3" fillId="35" borderId="83" xfId="0" applyNumberFormat="1" applyFont="1" applyFill="1" applyBorder="1" applyAlignment="1">
      <alignment vertical="center" wrapText="1"/>
    </xf>
    <xf numFmtId="49" fontId="0" fillId="0" borderId="0" xfId="0" applyNumberFormat="1" applyAlignment="1" applyProtection="1">
      <alignment/>
      <protection/>
    </xf>
    <xf numFmtId="0" fontId="1" fillId="35" borderId="37" xfId="0" applyFont="1" applyFill="1" applyBorder="1" applyAlignment="1">
      <alignment horizontal="left"/>
    </xf>
    <xf numFmtId="0" fontId="1" fillId="35" borderId="38" xfId="0" applyFont="1" applyFill="1" applyBorder="1" applyAlignment="1">
      <alignment horizontal="right"/>
    </xf>
    <xf numFmtId="0" fontId="63" fillId="35" borderId="70" xfId="0" applyFont="1" applyFill="1" applyBorder="1" applyAlignment="1">
      <alignment/>
    </xf>
    <xf numFmtId="0" fontId="77" fillId="34" borderId="0" xfId="0" applyFont="1" applyFill="1" applyBorder="1" applyAlignment="1" applyProtection="1">
      <alignment horizontal="left" vertical="center"/>
      <protection/>
    </xf>
    <xf numFmtId="0" fontId="61" fillId="35" borderId="0" xfId="0" applyFont="1" applyFill="1" applyBorder="1" applyAlignment="1" quotePrefix="1">
      <alignment horizontal="left" wrapText="1"/>
    </xf>
    <xf numFmtId="0" fontId="6" fillId="35" borderId="0" xfId="0" applyFont="1" applyFill="1" applyAlignment="1">
      <alignment horizontal="left" wrapText="1"/>
    </xf>
    <xf numFmtId="49" fontId="61" fillId="35" borderId="0" xfId="0" applyNumberFormat="1" applyFont="1" applyFill="1" applyBorder="1" applyAlignment="1">
      <alignment horizontal="left" wrapText="1"/>
    </xf>
    <xf numFmtId="49" fontId="61" fillId="35" borderId="0" xfId="0" applyNumberFormat="1" applyFont="1" applyFill="1" applyBorder="1" applyAlignment="1" quotePrefix="1">
      <alignment horizontal="left" wrapText="1"/>
    </xf>
    <xf numFmtId="49" fontId="17" fillId="35" borderId="0" xfId="0" applyNumberFormat="1" applyFont="1" applyFill="1" applyBorder="1" applyAlignment="1" applyProtection="1">
      <alignment horizontal="left" vertical="center" wrapText="1"/>
      <protection/>
    </xf>
    <xf numFmtId="49" fontId="6" fillId="35" borderId="0" xfId="0" applyNumberFormat="1" applyFont="1" applyFill="1" applyBorder="1" applyAlignment="1" quotePrefix="1">
      <alignment horizontal="left" wrapText="1"/>
    </xf>
    <xf numFmtId="49" fontId="7" fillId="35" borderId="0" xfId="0" applyNumberFormat="1" applyFont="1" applyFill="1" applyBorder="1" applyAlignment="1" quotePrefix="1">
      <alignment horizontal="left" wrapText="1"/>
    </xf>
    <xf numFmtId="0" fontId="61" fillId="35" borderId="0" xfId="0" applyFont="1" applyFill="1" applyBorder="1" applyAlignment="1">
      <alignment horizontal="left" wrapText="1"/>
    </xf>
    <xf numFmtId="49" fontId="6" fillId="35" borderId="0" xfId="0" applyNumberFormat="1" applyFont="1" applyFill="1" applyBorder="1" applyAlignment="1">
      <alignment horizontal="left" wrapText="1"/>
    </xf>
    <xf numFmtId="0" fontId="82" fillId="34" borderId="43" xfId="0" applyFont="1" applyFill="1" applyBorder="1" applyAlignment="1" applyProtection="1">
      <alignment horizontal="center" vertical="center" wrapText="1"/>
      <protection/>
    </xf>
    <xf numFmtId="0" fontId="82" fillId="34" borderId="90" xfId="0" applyFont="1" applyFill="1" applyBorder="1" applyAlignment="1" applyProtection="1">
      <alignment horizontal="center" vertical="center" wrapText="1"/>
      <protection/>
    </xf>
    <xf numFmtId="0" fontId="82" fillId="34" borderId="44" xfId="0" applyFont="1" applyFill="1" applyBorder="1" applyAlignment="1" applyProtection="1">
      <alignment horizontal="center" vertical="center" wrapText="1"/>
      <protection/>
    </xf>
    <xf numFmtId="0" fontId="77" fillId="34" borderId="0" xfId="0" applyFont="1" applyFill="1" applyBorder="1" applyAlignment="1" applyProtection="1">
      <alignment horizontal="left" vertical="center" wrapText="1"/>
      <protection/>
    </xf>
    <xf numFmtId="0" fontId="61" fillId="35" borderId="0" xfId="0" applyFont="1" applyFill="1" applyAlignment="1">
      <alignment horizontal="left" vertical="center" wrapText="1"/>
    </xf>
    <xf numFmtId="49" fontId="61" fillId="35" borderId="0" xfId="0" applyNumberFormat="1" applyFont="1" applyFill="1" applyAlignment="1">
      <alignment horizontal="left" wrapText="1"/>
    </xf>
    <xf numFmtId="49" fontId="6" fillId="35" borderId="0" xfId="0" applyNumberFormat="1" applyFont="1" applyFill="1" applyBorder="1" applyAlignment="1" applyProtection="1">
      <alignment horizontal="left" vertical="center" wrapText="1" indent="2"/>
      <protection/>
    </xf>
    <xf numFmtId="49" fontId="6" fillId="35" borderId="0" xfId="0" applyNumberFormat="1" applyFont="1" applyFill="1" applyBorder="1" applyAlignment="1" applyProtection="1">
      <alignment horizontal="left" vertical="center" wrapText="1"/>
      <protection/>
    </xf>
    <xf numFmtId="49" fontId="17" fillId="35" borderId="0" xfId="0" applyNumberFormat="1" applyFont="1" applyFill="1" applyBorder="1" applyAlignment="1" applyProtection="1">
      <alignment vertical="center" wrapText="1"/>
      <protection/>
    </xf>
    <xf numFmtId="49" fontId="6" fillId="35" borderId="0" xfId="0" applyNumberFormat="1" applyFont="1" applyFill="1" applyBorder="1" applyAlignment="1" applyProtection="1">
      <alignment vertical="center" wrapText="1"/>
      <protection/>
    </xf>
    <xf numFmtId="0" fontId="6" fillId="35" borderId="0" xfId="0" applyFont="1" applyFill="1" applyBorder="1" applyAlignment="1" quotePrefix="1">
      <alignment horizontal="left" wrapText="1"/>
    </xf>
    <xf numFmtId="49" fontId="6" fillId="35" borderId="0" xfId="0" applyNumberFormat="1" applyFont="1" applyFill="1" applyBorder="1" applyAlignment="1" applyProtection="1" quotePrefix="1">
      <alignment horizontal="left" vertical="center" wrapText="1"/>
      <protection/>
    </xf>
    <xf numFmtId="49" fontId="85" fillId="34" borderId="0" xfId="0" applyNumberFormat="1" applyFont="1" applyFill="1" applyBorder="1" applyAlignment="1" applyProtection="1">
      <alignment horizontal="left" vertical="center"/>
      <protection/>
    </xf>
    <xf numFmtId="0" fontId="61" fillId="35" borderId="0" xfId="0" applyFont="1" applyFill="1" applyAlignment="1">
      <alignment horizontal="left" wrapText="1"/>
    </xf>
    <xf numFmtId="0" fontId="61" fillId="35" borderId="0" xfId="0" applyFont="1" applyFill="1" applyBorder="1" applyAlignment="1">
      <alignment horizontal="left" vertical="top" wrapText="1"/>
    </xf>
    <xf numFmtId="0" fontId="61" fillId="35" borderId="76" xfId="0" applyFont="1" applyFill="1" applyBorder="1" applyAlignment="1">
      <alignment horizontal="center" vertical="center" wrapText="1"/>
    </xf>
    <xf numFmtId="0" fontId="61" fillId="35" borderId="23" xfId="0" applyFont="1" applyFill="1" applyBorder="1" applyAlignment="1">
      <alignment horizontal="center" vertical="center" wrapText="1"/>
    </xf>
    <xf numFmtId="0" fontId="82" fillId="34" borderId="49" xfId="0" applyFont="1" applyFill="1" applyBorder="1" applyAlignment="1">
      <alignment horizontal="center" vertical="center"/>
    </xf>
    <xf numFmtId="0" fontId="82" fillId="34" borderId="0" xfId="0" applyFont="1" applyFill="1" applyBorder="1" applyAlignment="1">
      <alignment horizontal="center" vertical="center"/>
    </xf>
    <xf numFmtId="0" fontId="77" fillId="34" borderId="0" xfId="0" applyFont="1" applyFill="1" applyAlignment="1">
      <alignment horizontal="center" vertical="center" wrapText="1"/>
    </xf>
    <xf numFmtId="0" fontId="83" fillId="0" borderId="0" xfId="0" applyFont="1" applyAlignment="1">
      <alignment horizontal="center" wrapText="1"/>
    </xf>
    <xf numFmtId="0" fontId="61" fillId="35" borderId="108" xfId="0" applyFont="1" applyFill="1" applyBorder="1" applyAlignment="1">
      <alignment horizontal="left" vertical="center" indent="1"/>
    </xf>
    <xf numFmtId="0" fontId="61" fillId="35" borderId="105" xfId="0" applyFont="1" applyFill="1" applyBorder="1" applyAlignment="1">
      <alignment horizontal="left" vertical="center" indent="1"/>
    </xf>
    <xf numFmtId="0" fontId="61" fillId="35" borderId="76" xfId="0" applyFont="1" applyFill="1" applyBorder="1" applyAlignment="1">
      <alignment horizontal="left" vertical="center" wrapText="1"/>
    </xf>
    <xf numFmtId="0" fontId="61" fillId="35" borderId="66" xfId="0" applyFont="1" applyFill="1" applyBorder="1" applyAlignment="1">
      <alignment horizontal="left" vertical="center" wrapText="1"/>
    </xf>
    <xf numFmtId="0" fontId="61" fillId="35" borderId="66" xfId="0" applyFont="1" applyFill="1" applyBorder="1" applyAlignment="1">
      <alignment horizontal="center" vertical="center" wrapText="1"/>
    </xf>
    <xf numFmtId="0" fontId="61" fillId="35" borderId="14" xfId="0" applyFont="1" applyFill="1" applyBorder="1" applyAlignment="1">
      <alignment horizontal="left" vertical="center" wrapText="1"/>
    </xf>
    <xf numFmtId="0" fontId="82" fillId="34" borderId="56" xfId="0" applyFont="1" applyFill="1" applyBorder="1" applyAlignment="1" applyProtection="1">
      <alignment horizontal="center" vertical="center" wrapText="1"/>
      <protection/>
    </xf>
    <xf numFmtId="0" fontId="82" fillId="34" borderId="72" xfId="0" applyFont="1" applyFill="1" applyBorder="1" applyAlignment="1" applyProtection="1">
      <alignment horizontal="center" vertical="center" wrapText="1"/>
      <protection/>
    </xf>
    <xf numFmtId="0" fontId="6" fillId="30" borderId="27" xfId="0" applyFont="1" applyFill="1" applyBorder="1" applyAlignment="1" applyProtection="1">
      <alignment horizontal="left" vertical="center" indent="1"/>
      <protection locked="0"/>
    </xf>
    <xf numFmtId="0" fontId="3" fillId="35" borderId="0" xfId="0" applyFont="1" applyFill="1" applyBorder="1" applyAlignment="1">
      <alignment horizontal="left" vertical="center" wrapText="1"/>
    </xf>
    <xf numFmtId="0" fontId="6" fillId="30" borderId="56" xfId="0" applyNumberFormat="1" applyFont="1" applyFill="1" applyBorder="1" applyAlignment="1" applyProtection="1">
      <alignment horizontal="left" vertical="center" wrapText="1"/>
      <protection locked="0"/>
    </xf>
    <xf numFmtId="0" fontId="6" fillId="30" borderId="72" xfId="0" applyNumberFormat="1" applyFont="1" applyFill="1" applyBorder="1" applyAlignment="1" applyProtection="1">
      <alignment horizontal="left" vertical="center" wrapText="1"/>
      <protection locked="0"/>
    </xf>
    <xf numFmtId="0" fontId="6" fillId="30" borderId="73" xfId="0" applyNumberFormat="1" applyFont="1" applyFill="1" applyBorder="1" applyAlignment="1" applyProtection="1">
      <alignment horizontal="left" vertical="center" wrapText="1"/>
      <protection locked="0"/>
    </xf>
    <xf numFmtId="0" fontId="82" fillId="34" borderId="0" xfId="0" applyFont="1" applyFill="1" applyBorder="1" applyAlignment="1" applyProtection="1">
      <alignment horizontal="center" vertical="center"/>
      <protection/>
    </xf>
    <xf numFmtId="166" fontId="7" fillId="35" borderId="11" xfId="46" applyNumberFormat="1" applyFont="1" applyFill="1" applyBorder="1" applyAlignment="1">
      <alignment horizontal="center" vertical="center" wrapText="1"/>
    </xf>
    <xf numFmtId="166" fontId="7" fillId="35" borderId="55" xfId="46" applyNumberFormat="1" applyFont="1" applyFill="1" applyBorder="1" applyAlignment="1">
      <alignment horizontal="center" vertical="center" wrapText="1"/>
    </xf>
    <xf numFmtId="166" fontId="7" fillId="35" borderId="54" xfId="46" applyNumberFormat="1" applyFont="1" applyFill="1" applyBorder="1" applyAlignment="1">
      <alignment horizontal="center" vertical="center" wrapText="1"/>
    </xf>
    <xf numFmtId="166" fontId="7" fillId="35" borderId="12" xfId="46" applyNumberFormat="1" applyFont="1" applyFill="1" applyBorder="1" applyAlignment="1">
      <alignment horizontal="center"/>
    </xf>
    <xf numFmtId="0" fontId="7" fillId="35" borderId="12" xfId="55" applyFont="1" applyFill="1" applyBorder="1" applyAlignment="1">
      <alignment horizontal="center" vertical="center"/>
      <protection/>
    </xf>
    <xf numFmtId="0" fontId="7" fillId="35" borderId="13" xfId="55" applyFont="1" applyFill="1" applyBorder="1" applyAlignment="1">
      <alignment horizontal="center" vertical="center"/>
      <protection/>
    </xf>
    <xf numFmtId="166" fontId="7" fillId="35" borderId="27" xfId="46" applyNumberFormat="1" applyFont="1" applyFill="1" applyBorder="1" applyAlignment="1">
      <alignment horizontal="center" vertical="center" wrapText="1"/>
    </xf>
    <xf numFmtId="166" fontId="7" fillId="35" borderId="74" xfId="46" applyNumberFormat="1" applyFont="1" applyFill="1" applyBorder="1" applyAlignment="1">
      <alignment horizontal="center" vertical="center" wrapText="1"/>
    </xf>
    <xf numFmtId="9" fontId="7" fillId="35" borderId="75" xfId="63" applyFont="1" applyFill="1" applyBorder="1" applyAlignment="1">
      <alignment horizontal="center" vertical="center" wrapText="1"/>
    </xf>
    <xf numFmtId="9" fontId="7" fillId="35" borderId="68" xfId="63" applyFont="1" applyFill="1" applyBorder="1" applyAlignment="1">
      <alignment horizontal="center" vertical="center" wrapText="1"/>
    </xf>
    <xf numFmtId="0" fontId="6" fillId="35" borderId="56" xfId="55" applyNumberFormat="1" applyFont="1" applyFill="1" applyBorder="1" applyAlignment="1" applyProtection="1">
      <alignment horizontal="left" vertical="center"/>
      <protection/>
    </xf>
    <xf numFmtId="0" fontId="6" fillId="35" borderId="72" xfId="55" applyNumberFormat="1" applyFont="1" applyFill="1" applyBorder="1" applyAlignment="1" applyProtection="1">
      <alignment horizontal="left" vertical="center"/>
      <protection/>
    </xf>
    <xf numFmtId="0" fontId="6" fillId="35" borderId="73" xfId="55" applyNumberFormat="1" applyFont="1" applyFill="1" applyBorder="1" applyAlignment="1" applyProtection="1">
      <alignment horizontal="left" vertical="center"/>
      <protection/>
    </xf>
    <xf numFmtId="0" fontId="82" fillId="34" borderId="0" xfId="55" applyFont="1" applyFill="1" applyBorder="1" applyAlignment="1">
      <alignment horizontal="center" vertical="center" wrapText="1"/>
      <protection/>
    </xf>
    <xf numFmtId="0" fontId="7" fillId="35" borderId="0" xfId="55" applyFont="1" applyFill="1" applyBorder="1" applyAlignment="1">
      <alignment horizontal="left" vertical="center" wrapText="1"/>
      <protection/>
    </xf>
    <xf numFmtId="0" fontId="14" fillId="35" borderId="27" xfId="55" applyFont="1" applyFill="1" applyBorder="1" applyAlignment="1" applyProtection="1">
      <alignment horizontal="left" vertical="center" indent="1"/>
      <protection/>
    </xf>
    <xf numFmtId="0" fontId="10" fillId="35" borderId="0" xfId="60" applyFont="1" applyFill="1" applyBorder="1" applyAlignment="1">
      <alignment horizontal="left" vertical="center" wrapText="1"/>
      <protection/>
    </xf>
    <xf numFmtId="0" fontId="6" fillId="35" borderId="56" xfId="55" applyFont="1" applyFill="1" applyBorder="1" applyAlignment="1" applyProtection="1">
      <alignment horizontal="left" vertical="center"/>
      <protection/>
    </xf>
    <xf numFmtId="0" fontId="6" fillId="35" borderId="72" xfId="55" applyFont="1" applyFill="1" applyBorder="1" applyAlignment="1" applyProtection="1">
      <alignment horizontal="left" vertical="center"/>
      <protection/>
    </xf>
    <xf numFmtId="0" fontId="6" fillId="35" borderId="73" xfId="55" applyFont="1" applyFill="1" applyBorder="1" applyAlignment="1" applyProtection="1">
      <alignment horizontal="left" vertical="center"/>
      <protection/>
    </xf>
    <xf numFmtId="0" fontId="7" fillId="35" borderId="11" xfId="46" applyNumberFormat="1" applyFont="1" applyFill="1" applyBorder="1" applyAlignment="1">
      <alignment horizontal="center" vertical="center" wrapText="1"/>
    </xf>
    <xf numFmtId="0" fontId="7" fillId="35" borderId="55" xfId="46" applyNumberFormat="1" applyFont="1" applyFill="1" applyBorder="1" applyAlignment="1">
      <alignment horizontal="center" vertical="center" wrapText="1"/>
    </xf>
    <xf numFmtId="0" fontId="7" fillId="35" borderId="54" xfId="46" applyNumberFormat="1" applyFont="1" applyFill="1" applyBorder="1" applyAlignment="1">
      <alignment horizontal="center" vertical="center" wrapText="1"/>
    </xf>
    <xf numFmtId="0" fontId="14" fillId="35" borderId="56" xfId="55" applyFont="1" applyFill="1" applyBorder="1" applyAlignment="1" applyProtection="1">
      <alignment horizontal="left" vertical="center" indent="1"/>
      <protection/>
    </xf>
    <xf numFmtId="0" fontId="14" fillId="35" borderId="73" xfId="55" applyFont="1" applyFill="1" applyBorder="1" applyAlignment="1" applyProtection="1">
      <alignment horizontal="left" vertical="center" indent="1"/>
      <protection/>
    </xf>
    <xf numFmtId="0" fontId="6" fillId="35" borderId="27" xfId="0" applyNumberFormat="1" applyFont="1" applyFill="1" applyBorder="1" applyAlignment="1" applyProtection="1">
      <alignment horizontal="left" indent="1"/>
      <protection/>
    </xf>
    <xf numFmtId="0" fontId="7" fillId="35" borderId="0" xfId="0" applyFont="1" applyFill="1" applyBorder="1" applyAlignment="1">
      <alignment horizontal="center"/>
    </xf>
    <xf numFmtId="166" fontId="76" fillId="35" borderId="47" xfId="46" applyNumberFormat="1" applyFont="1" applyFill="1" applyBorder="1" applyAlignment="1">
      <alignment horizontal="center" wrapText="1"/>
    </xf>
    <xf numFmtId="166" fontId="76" fillId="35" borderId="70" xfId="46" applyNumberFormat="1" applyFont="1" applyFill="1" applyBorder="1" applyAlignment="1">
      <alignment horizontal="center" wrapText="1"/>
    </xf>
    <xf numFmtId="166" fontId="76" fillId="35" borderId="43" xfId="46" applyNumberFormat="1" applyFont="1" applyFill="1" applyBorder="1" applyAlignment="1">
      <alignment horizontal="center" wrapText="1"/>
    </xf>
    <xf numFmtId="166" fontId="76" fillId="35" borderId="44" xfId="46" applyNumberFormat="1" applyFont="1" applyFill="1" applyBorder="1" applyAlignment="1">
      <alignment horizontal="center" wrapText="1"/>
    </xf>
    <xf numFmtId="0" fontId="76" fillId="35" borderId="0" xfId="0" applyFont="1" applyFill="1" applyBorder="1" applyAlignment="1">
      <alignment horizontal="center"/>
    </xf>
    <xf numFmtId="0" fontId="7" fillId="35" borderId="0" xfId="50" applyFont="1" applyFill="1" applyBorder="1" applyAlignment="1">
      <alignment horizontal="left" wrapText="1"/>
      <protection/>
    </xf>
    <xf numFmtId="0" fontId="7" fillId="35" borderId="0" xfId="50" applyFont="1" applyFill="1" applyBorder="1" applyAlignment="1">
      <alignment horizontal="left"/>
      <protection/>
    </xf>
    <xf numFmtId="166" fontId="7" fillId="35" borderId="47" xfId="46" applyNumberFormat="1" applyFont="1" applyFill="1" applyBorder="1" applyAlignment="1">
      <alignment horizontal="center" wrapText="1"/>
    </xf>
    <xf numFmtId="166" fontId="7" fillId="35" borderId="70" xfId="46" applyNumberFormat="1" applyFont="1" applyFill="1" applyBorder="1" applyAlignment="1">
      <alignment horizontal="center" wrapText="1"/>
    </xf>
    <xf numFmtId="166" fontId="7" fillId="35" borderId="43" xfId="46" applyNumberFormat="1" applyFont="1" applyFill="1" applyBorder="1" applyAlignment="1">
      <alignment horizontal="center" wrapText="1"/>
    </xf>
    <xf numFmtId="166" fontId="7" fillId="35" borderId="44" xfId="46" applyNumberFormat="1" applyFont="1" applyFill="1" applyBorder="1" applyAlignment="1">
      <alignment horizontal="center" wrapText="1"/>
    </xf>
    <xf numFmtId="0" fontId="82" fillId="34" borderId="0" xfId="50" applyFont="1" applyFill="1" applyBorder="1" applyAlignment="1">
      <alignment horizontal="center" vertical="center"/>
      <protection/>
    </xf>
    <xf numFmtId="0" fontId="82" fillId="34" borderId="0" xfId="66" applyFont="1" applyFill="1" applyBorder="1" applyAlignment="1">
      <alignment horizontal="center" vertical="center"/>
      <protection/>
    </xf>
    <xf numFmtId="0" fontId="6" fillId="0" borderId="9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81"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8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2" xfId="66" applyFont="1" applyBorder="1" applyAlignment="1">
      <alignment horizontal="center" vertical="center" wrapText="1"/>
      <protection/>
    </xf>
    <xf numFmtId="0" fontId="6" fillId="0" borderId="94" xfId="66" applyFont="1" applyBorder="1" applyAlignment="1">
      <alignment horizontal="center" vertical="center" wrapText="1"/>
      <protection/>
    </xf>
    <xf numFmtId="0" fontId="6" fillId="0" borderId="93" xfId="66" applyFont="1" applyBorder="1" applyAlignment="1">
      <alignment horizontal="center" vertical="center" wrapText="1"/>
      <protection/>
    </xf>
    <xf numFmtId="0" fontId="6" fillId="0" borderId="56" xfId="0" applyFont="1" applyBorder="1" applyAlignment="1">
      <alignment horizontal="center" vertical="center" wrapText="1"/>
    </xf>
    <xf numFmtId="0" fontId="6" fillId="0" borderId="73" xfId="0" applyFont="1" applyBorder="1" applyAlignment="1">
      <alignment horizontal="center" vertical="center" wrapText="1"/>
    </xf>
    <xf numFmtId="166" fontId="7" fillId="35" borderId="71" xfId="46" applyNumberFormat="1" applyFont="1" applyFill="1" applyBorder="1" applyAlignment="1">
      <alignment horizontal="center" vertical="center" wrapText="1"/>
    </xf>
    <xf numFmtId="166" fontId="7" fillId="35" borderId="41" xfId="46" applyNumberFormat="1" applyFont="1" applyFill="1" applyBorder="1" applyAlignment="1">
      <alignment horizontal="center" vertical="center" wrapText="1"/>
    </xf>
    <xf numFmtId="166" fontId="7" fillId="35" borderId="37" xfId="46" applyNumberFormat="1" applyFont="1" applyFill="1" applyBorder="1" applyAlignment="1">
      <alignment horizontal="center" vertical="center" wrapText="1"/>
    </xf>
    <xf numFmtId="166" fontId="7" fillId="35" borderId="110" xfId="46" applyNumberFormat="1" applyFont="1" applyFill="1" applyBorder="1" applyAlignment="1">
      <alignment horizontal="center" vertical="center" wrapText="1"/>
    </xf>
    <xf numFmtId="0" fontId="7" fillId="40" borderId="43" xfId="0" applyFont="1" applyFill="1" applyBorder="1" applyAlignment="1">
      <alignment horizontal="center" vertical="center" wrapText="1"/>
    </xf>
    <xf numFmtId="0" fontId="7" fillId="40" borderId="44"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5" borderId="44"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7" fillId="35" borderId="71"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28" xfId="0" applyFont="1" applyFill="1" applyBorder="1" applyAlignment="1">
      <alignment horizontal="left" vertical="center" wrapText="1"/>
    </xf>
    <xf numFmtId="0" fontId="3" fillId="35" borderId="0" xfId="0" applyFont="1" applyFill="1" applyAlignment="1">
      <alignment horizontal="left" wrapText="1"/>
    </xf>
    <xf numFmtId="0" fontId="7" fillId="35" borderId="69" xfId="0" applyFont="1" applyFill="1" applyBorder="1" applyAlignment="1">
      <alignment horizontal="center" vertical="center" wrapText="1"/>
    </xf>
    <xf numFmtId="0" fontId="7" fillId="35" borderId="107" xfId="0" applyFont="1" applyFill="1" applyBorder="1" applyAlignment="1">
      <alignment horizontal="center" vertical="center" wrapText="1"/>
    </xf>
    <xf numFmtId="0" fontId="7" fillId="35" borderId="37"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7" fillId="35" borderId="40" xfId="0" applyFont="1" applyFill="1" applyBorder="1" applyAlignment="1">
      <alignment horizontal="left" vertical="center" wrapText="1"/>
    </xf>
    <xf numFmtId="0" fontId="7" fillId="35" borderId="97" xfId="0" applyFont="1" applyFill="1" applyBorder="1" applyAlignment="1">
      <alignment horizontal="left" vertical="center" wrapText="1"/>
    </xf>
    <xf numFmtId="0" fontId="7" fillId="35" borderId="110" xfId="0" applyFont="1" applyFill="1" applyBorder="1" applyAlignment="1">
      <alignment horizontal="left" vertical="center" wrapText="1"/>
    </xf>
    <xf numFmtId="0" fontId="7" fillId="35" borderId="76"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82" fillId="34" borderId="0" xfId="46" applyNumberFormat="1" applyFont="1" applyFill="1" applyAlignment="1">
      <alignment horizontal="center" vertical="center" wrapText="1"/>
    </xf>
    <xf numFmtId="44" fontId="6" fillId="35" borderId="100" xfId="46" applyFont="1" applyFill="1" applyBorder="1" applyAlignment="1">
      <alignment horizontal="center"/>
    </xf>
    <xf numFmtId="44" fontId="6" fillId="35" borderId="94" xfId="46" applyFont="1" applyFill="1" applyBorder="1" applyAlignment="1">
      <alignment horizontal="center"/>
    </xf>
    <xf numFmtId="44" fontId="6" fillId="35" borderId="101" xfId="46" applyFont="1" applyFill="1" applyBorder="1" applyAlignment="1">
      <alignment horizontal="center"/>
    </xf>
    <xf numFmtId="0" fontId="82" fillId="34" borderId="0" xfId="48" applyNumberFormat="1" applyFont="1" applyFill="1" applyAlignment="1">
      <alignment horizontal="center" vertical="center" wrapText="1"/>
    </xf>
    <xf numFmtId="0" fontId="90" fillId="41" borderId="111" xfId="52" applyFont="1" applyFill="1" applyBorder="1" applyAlignment="1">
      <alignment horizontal="center" vertical="center" wrapText="1"/>
      <protection/>
    </xf>
    <xf numFmtId="0" fontId="90" fillId="41" borderId="112" xfId="52" applyFont="1" applyFill="1" applyBorder="1" applyAlignment="1">
      <alignment horizontal="center" vertical="center" wrapText="1"/>
      <protection/>
    </xf>
    <xf numFmtId="0" fontId="90" fillId="41" borderId="113" xfId="52" applyFont="1" applyFill="1" applyBorder="1" applyAlignment="1">
      <alignment horizontal="center" vertical="center" wrapText="1"/>
      <protection/>
    </xf>
    <xf numFmtId="0" fontId="2" fillId="0" borderId="0" xfId="51">
      <alignment/>
      <protection/>
    </xf>
    <xf numFmtId="0" fontId="24" fillId="0" borderId="0" xfId="52" applyFont="1" applyAlignment="1">
      <alignment horizontal="center" vertical="center" wrapText="1"/>
      <protection/>
    </xf>
    <xf numFmtId="4" fontId="24" fillId="0" borderId="0" xfId="52" applyNumberFormat="1" applyFont="1" applyAlignment="1">
      <alignment horizontal="center" vertical="center" wrapText="1"/>
      <protection/>
    </xf>
    <xf numFmtId="0" fontId="6" fillId="0" borderId="0" xfId="52" applyAlignment="1">
      <alignment vertical="center" wrapText="1"/>
      <protection/>
    </xf>
    <xf numFmtId="4" fontId="6" fillId="0" borderId="0" xfId="52" applyNumberFormat="1" applyAlignment="1">
      <alignment vertical="center"/>
      <protection/>
    </xf>
    <xf numFmtId="0" fontId="6" fillId="0" borderId="0" xfId="52" applyAlignment="1">
      <alignment vertical="center"/>
      <protection/>
    </xf>
    <xf numFmtId="0" fontId="6" fillId="0" borderId="0" xfId="52" applyAlignment="1">
      <alignment wrapText="1"/>
      <protection/>
    </xf>
    <xf numFmtId="4" fontId="6" fillId="0" borderId="0" xfId="52" applyNumberFormat="1">
      <alignment/>
      <protection/>
    </xf>
    <xf numFmtId="0" fontId="6" fillId="0" borderId="0" xfId="52">
      <alignment/>
      <protection/>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rmal 2" xfId="50"/>
    <cellStyle name="Normal 3 3" xfId="51"/>
    <cellStyle name="Normal 4 2" xfId="52"/>
    <cellStyle name="Normal_Modèle EPRD synthetique 2" xfId="53"/>
    <cellStyle name="Normal_PAGE24" xfId="54"/>
    <cellStyle name="Normal_PAGE27" xfId="55"/>
    <cellStyle name="Normal_PAGE28" xfId="56"/>
    <cellStyle name="Normal_PAGE29" xfId="57"/>
    <cellStyle name="Normal_PAGE30" xfId="58"/>
    <cellStyle name="Normal_PAGE31" xfId="59"/>
    <cellStyle name="Normal_PAGE32" xfId="60"/>
    <cellStyle name="Normal_PAGE33" xfId="61"/>
    <cellStyle name="Note" xfId="62"/>
    <cellStyle name="Percent" xfId="63"/>
    <cellStyle name="Satisfaisant" xfId="64"/>
    <cellStyle name="Sortie" xfId="65"/>
    <cellStyle name="TableStyleLight1" xfId="66"/>
    <cellStyle name="Texte explicatif" xfId="67"/>
    <cellStyle name="Titre" xfId="68"/>
    <cellStyle name="Titre 1" xfId="69"/>
    <cellStyle name="Titre 2" xfId="70"/>
    <cellStyle name="Titre 3" xfId="71"/>
    <cellStyle name="Titre 4" xfId="72"/>
    <cellStyle name="Total" xfId="73"/>
    <cellStyle name="Vérification" xfId="74"/>
  </cellStyles>
  <dxfs count="90">
    <dxf>
      <font>
        <b/>
        <i val="0"/>
        <color rgb="FF00B05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3" /><Relationship Id="rId3" Type="http://schemas.openxmlformats.org/officeDocument/2006/relationships/hyperlink" Target="#AIDE_REPERE3"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1" /><Relationship Id="rId7" Type="http://schemas.openxmlformats.org/officeDocument/2006/relationships/hyperlink" Target="#AIDE_REPERE1" /><Relationship Id="rId8" Type="http://schemas.openxmlformats.org/officeDocument/2006/relationships/hyperlink" Target="#AIDE_REPERE5" /><Relationship Id="rId9" Type="http://schemas.openxmlformats.org/officeDocument/2006/relationships/hyperlink" Target="#AIDE_REPERE5" /><Relationship Id="rId10" Type="http://schemas.openxmlformats.org/officeDocument/2006/relationships/hyperlink" Target="#AIDE_REPERE2" /><Relationship Id="rId11" Type="http://schemas.openxmlformats.org/officeDocument/2006/relationships/hyperlink" Target="#AIDE_REPERE2" /><Relationship Id="rId12" Type="http://schemas.openxmlformats.org/officeDocument/2006/relationships/image" Target="../media/image5.png" /><Relationship Id="rId13" Type="http://schemas.openxmlformats.org/officeDocument/2006/relationships/image" Target="../media/image6.png" /><Relationship Id="rId14"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3" /><Relationship Id="rId3" Type="http://schemas.openxmlformats.org/officeDocument/2006/relationships/hyperlink" Target="#AIDE_REPERE13"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4" /><Relationship Id="rId5" Type="http://schemas.openxmlformats.org/officeDocument/2006/relationships/hyperlink" Target="#AIDE_REPERE14" /><Relationship Id="rId6" Type="http://schemas.openxmlformats.org/officeDocument/2006/relationships/hyperlink" Target="#AIDE_REPERE13" /><Relationship Id="rId7" Type="http://schemas.openxmlformats.org/officeDocument/2006/relationships/hyperlink" Target="#AIDE_REPERE13" /><Relationship Id="rId8" Type="http://schemas.openxmlformats.org/officeDocument/2006/relationships/hyperlink" Target="#AIDE_REPERE11" /><Relationship Id="rId9" Type="http://schemas.openxmlformats.org/officeDocument/2006/relationships/hyperlink" Target="#AIDE_REPERE11" /><Relationship Id="rId10" Type="http://schemas.openxmlformats.org/officeDocument/2006/relationships/hyperlink" Target="#AIDE_REPERE15" /><Relationship Id="rId11" Type="http://schemas.openxmlformats.org/officeDocument/2006/relationships/hyperlink" Target="#AIDE_REPERE15" /><Relationship Id="rId12" Type="http://schemas.openxmlformats.org/officeDocument/2006/relationships/image" Target="../media/image8.png" /><Relationship Id="rId13" Type="http://schemas.openxmlformats.org/officeDocument/2006/relationships/hyperlink" Target="#AIDE_REPERE16" /><Relationship Id="rId14" Type="http://schemas.openxmlformats.org/officeDocument/2006/relationships/hyperlink" Target="#AIDE_REPERE16" /><Relationship Id="rId15" Type="http://schemas.openxmlformats.org/officeDocument/2006/relationships/hyperlink" Target="#AIDE_REPERE17" /><Relationship Id="rId16" Type="http://schemas.openxmlformats.org/officeDocument/2006/relationships/hyperlink" Target="#AIDE_REPERE17" /><Relationship Id="rId17" Type="http://schemas.openxmlformats.org/officeDocument/2006/relationships/hyperlink" Target="#AIDE_REPERE18" /><Relationship Id="rId18" Type="http://schemas.openxmlformats.org/officeDocument/2006/relationships/hyperlink" Target="#AIDE_REPERE18" /><Relationship Id="rId19" Type="http://schemas.openxmlformats.org/officeDocument/2006/relationships/hyperlink" Target="#AIDE_REPERE19" /><Relationship Id="rId20" Type="http://schemas.openxmlformats.org/officeDocument/2006/relationships/hyperlink" Target="#AIDE_REPERE19" /><Relationship Id="rId21" Type="http://schemas.openxmlformats.org/officeDocument/2006/relationships/hyperlink" Target="#AIDE_REPERE10" /><Relationship Id="rId22" Type="http://schemas.openxmlformats.org/officeDocument/2006/relationships/hyperlink" Target="#AIDE_REPERE10"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AIDE_REPERE20" /><Relationship Id="rId3" Type="http://schemas.openxmlformats.org/officeDocument/2006/relationships/hyperlink" Target="#AIDE_REPERE20"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AIDE_REPERE20" /><Relationship Id="rId3"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98</xdr:row>
      <xdr:rowOff>38100</xdr:rowOff>
    </xdr:from>
    <xdr:to>
      <xdr:col>3</xdr:col>
      <xdr:colOff>19050</xdr:colOff>
      <xdr:row>100</xdr:row>
      <xdr:rowOff>238125</xdr:rowOff>
    </xdr:to>
    <xdr:grpSp>
      <xdr:nvGrpSpPr>
        <xdr:cNvPr id="1" name="Groupe 7"/>
        <xdr:cNvGrpSpPr>
          <a:grpSpLocks/>
        </xdr:cNvGrpSpPr>
      </xdr:nvGrpSpPr>
      <xdr:grpSpPr>
        <a:xfrm>
          <a:off x="923925" y="2494597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28575</xdr:rowOff>
    </xdr:from>
    <xdr:to>
      <xdr:col>10</xdr:col>
      <xdr:colOff>781050</xdr:colOff>
      <xdr:row>6</xdr:row>
      <xdr:rowOff>904875</xdr:rowOff>
    </xdr:to>
    <xdr:sp macro="[0]!Macro2">
      <xdr:nvSpPr>
        <xdr:cNvPr id="1" name="Rectangle : coins arrondis 1"/>
        <xdr:cNvSpPr>
          <a:spLocks/>
        </xdr:cNvSpPr>
      </xdr:nvSpPr>
      <xdr:spPr>
        <a:xfrm>
          <a:off x="14487525" y="1057275"/>
          <a:ext cx="5057775" cy="1552575"/>
        </a:xfrm>
        <a:prstGeom prst="roundRect">
          <a:avLst/>
        </a:prstGeom>
        <a:solidFill>
          <a:srgbClr val="9FC05B"/>
        </a:solidFill>
        <a:ln w="25400" cmpd="sng">
          <a:solidFill>
            <a:srgbClr val="385D8A"/>
          </a:solidFill>
          <a:headEnd type="none"/>
          <a:tailEnd type="none"/>
        </a:ln>
      </xdr:spPr>
      <xdr:txBody>
        <a:bodyPr vertOverflow="clip" wrap="square"/>
        <a:p>
          <a:pPr algn="l">
            <a:defRPr/>
          </a:pPr>
          <a:r>
            <a:rPr lang="en-US" cap="none" sz="1300" b="1" i="0" u="none" baseline="0">
              <a:solidFill>
                <a:srgbClr val="993366"/>
              </a:solidFill>
              <a:latin typeface="Calibri"/>
              <a:ea typeface="Calibri"/>
              <a:cs typeface="Calibri"/>
            </a:rPr>
            <a:t>Cliquer sur ce bouton</a:t>
          </a:r>
          <a:r>
            <a:rPr lang="en-US" cap="none" sz="1300" b="1" i="0" u="none" baseline="0">
              <a:solidFill>
                <a:srgbClr val="993366"/>
              </a:solidFill>
              <a:latin typeface="Calibri"/>
              <a:ea typeface="Calibri"/>
              <a:cs typeface="Calibri"/>
            </a:rPr>
            <a:t> pour afficher les données détaillées par compte de résultat (CR)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Mise à jour en cas d'ajouts de nouveaux CR : cliquer à nouveau sur ce bouton.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Réinitialisation (</a:t>
          </a:r>
          <a:r>
            <a:rPr lang="en-US" cap="none" sz="1100" b="0" i="0" u="dbl" baseline="0">
              <a:solidFill>
                <a:srgbClr val="FFFFFF"/>
              </a:solidFill>
              <a:latin typeface="Calibri"/>
              <a:ea typeface="Calibri"/>
              <a:cs typeface="Calibri"/>
            </a:rPr>
            <a:t>par exemple après suppression d'un des CR</a:t>
          </a:r>
          <a:r>
            <a:rPr lang="en-US" cap="none" sz="1100" b="0" i="0" u="none" baseline="0">
              <a:solidFill>
                <a:srgbClr val="FFFFFF"/>
              </a:solidFill>
              <a:latin typeface="Calibri"/>
              <a:ea typeface="Calibri"/>
              <a:cs typeface="Calibri"/>
            </a:rPr>
            <a:t>) : supprimer les colonnes entières, </a:t>
          </a:r>
          <a:r>
            <a:rPr lang="en-US" cap="none" sz="1100" b="1" i="0" u="none" baseline="0">
              <a:solidFill>
                <a:srgbClr val="993366"/>
              </a:solidFill>
              <a:latin typeface="Calibri"/>
              <a:ea typeface="Calibri"/>
              <a:cs typeface="Calibri"/>
            </a:rPr>
            <a:t>à partir de la colonne </a:t>
          </a:r>
          <a:r>
            <a:rPr lang="en-US" cap="none" sz="1200" b="1" i="0" u="none" baseline="0">
              <a:solidFill>
                <a:srgbClr val="993366"/>
              </a:solidFill>
              <a:latin typeface="Calibri"/>
              <a:ea typeface="Calibri"/>
              <a:cs typeface="Calibri"/>
            </a:rPr>
            <a:t>L</a:t>
          </a:r>
          <a:r>
            <a:rPr lang="en-US" cap="none" sz="1100" b="1" i="0" u="none" baseline="0">
              <a:solidFill>
                <a:srgbClr val="993366"/>
              </a:solidFill>
              <a:latin typeface="Calibri"/>
              <a:ea typeface="Calibri"/>
              <a:cs typeface="Calibri"/>
            </a:rPr>
            <a:t> </a:t>
          </a:r>
          <a:r>
            <a:rPr lang="en-US" cap="none" sz="1100" b="0" i="0" u="none" baseline="0">
              <a:solidFill>
                <a:srgbClr val="FFFFFF"/>
              </a:solidFill>
              <a:latin typeface="Calibri"/>
              <a:ea typeface="Calibri"/>
              <a:cs typeface="Calibri"/>
            </a:rPr>
            <a:t>jusqu'à la dernière colonne du tableau, puis cliquer à nouveau sur ce bouton.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28</xdr:row>
      <xdr:rowOff>28575</xdr:rowOff>
    </xdr:from>
    <xdr:to>
      <xdr:col>1</xdr:col>
      <xdr:colOff>323850</xdr:colOff>
      <xdr:row>28</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180975" y="5734050"/>
          <a:ext cx="142875" cy="142875"/>
        </a:xfrm>
        <a:prstGeom prst="rect">
          <a:avLst/>
        </a:prstGeom>
        <a:noFill/>
        <a:ln w="9525" cmpd="sng">
          <a:noFill/>
        </a:ln>
      </xdr:spPr>
    </xdr:pic>
    <xdr:clientData/>
  </xdr:twoCellAnchor>
  <xdr:twoCellAnchor editAs="oneCell">
    <xdr:from>
      <xdr:col>1</xdr:col>
      <xdr:colOff>180975</xdr:colOff>
      <xdr:row>30</xdr:row>
      <xdr:rowOff>76200</xdr:rowOff>
    </xdr:from>
    <xdr:to>
      <xdr:col>1</xdr:col>
      <xdr:colOff>323850</xdr:colOff>
      <xdr:row>30</xdr:row>
      <xdr:rowOff>219075</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180975" y="6096000"/>
          <a:ext cx="142875" cy="142875"/>
        </a:xfrm>
        <a:prstGeom prst="rect">
          <a:avLst/>
        </a:prstGeom>
        <a:noFill/>
        <a:ln w="9525" cmpd="sng">
          <a:noFill/>
        </a:ln>
      </xdr:spPr>
    </xdr:pic>
    <xdr:clientData/>
  </xdr:twoCellAnchor>
  <xdr:twoCellAnchor editAs="oneCell">
    <xdr:from>
      <xdr:col>1</xdr:col>
      <xdr:colOff>161925</xdr:colOff>
      <xdr:row>5</xdr:row>
      <xdr:rowOff>9525</xdr:rowOff>
    </xdr:from>
    <xdr:to>
      <xdr:col>1</xdr:col>
      <xdr:colOff>304800</xdr:colOff>
      <xdr:row>5</xdr:row>
      <xdr:rowOff>161925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161925" y="1114425"/>
          <a:ext cx="142875" cy="152400"/>
        </a:xfrm>
        <a:prstGeom prst="rect">
          <a:avLst/>
        </a:prstGeom>
        <a:noFill/>
        <a:ln w="9525" cmpd="sng">
          <a:noFill/>
        </a:ln>
      </xdr:spPr>
    </xdr:pic>
    <xdr:clientData/>
  </xdr:twoCellAnchor>
  <xdr:twoCellAnchor editAs="oneCell">
    <xdr:from>
      <xdr:col>4</xdr:col>
      <xdr:colOff>304800</xdr:colOff>
      <xdr:row>24</xdr:row>
      <xdr:rowOff>114300</xdr:rowOff>
    </xdr:from>
    <xdr:to>
      <xdr:col>4</xdr:col>
      <xdr:colOff>447675</xdr:colOff>
      <xdr:row>25</xdr:row>
      <xdr:rowOff>104775</xdr:rowOff>
    </xdr:to>
    <xdr:pic>
      <xdr:nvPicPr>
        <xdr:cNvPr id="4" name="Image 25" descr="C:\Users\lducoudre\AppData\Local\Microsoft\Windows\Temporary Internet Files\Content.IE5\U5NQSQCN\unknown-31209_960_720[1].png">
          <a:hlinkClick r:id="rId9"/>
        </xdr:cNvPr>
        <xdr:cNvPicPr preferRelativeResize="1">
          <a:picLocks noChangeAspect="0"/>
        </xdr:cNvPicPr>
      </xdr:nvPicPr>
      <xdr:blipFill>
        <a:blip r:embed="rId1"/>
        <a:stretch>
          <a:fillRect/>
        </a:stretch>
      </xdr:blipFill>
      <xdr:spPr>
        <a:xfrm>
          <a:off x="6019800" y="4800600"/>
          <a:ext cx="142875" cy="152400"/>
        </a:xfrm>
        <a:prstGeom prst="rect">
          <a:avLst/>
        </a:prstGeom>
        <a:noFill/>
        <a:ln w="9525" cmpd="sng">
          <a:noFill/>
        </a:ln>
      </xdr:spPr>
    </xdr:pic>
    <xdr:clientData/>
  </xdr:twoCellAnchor>
  <xdr:twoCellAnchor editAs="oneCell">
    <xdr:from>
      <xdr:col>1</xdr:col>
      <xdr:colOff>180975</xdr:colOff>
      <xdr:row>27</xdr:row>
      <xdr:rowOff>9525</xdr:rowOff>
    </xdr:from>
    <xdr:to>
      <xdr:col>1</xdr:col>
      <xdr:colOff>323850</xdr:colOff>
      <xdr:row>27</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0"/>
        </xdr:cNvPicPr>
      </xdr:nvPicPr>
      <xdr:blipFill>
        <a:blip r:embed="rId1"/>
        <a:stretch>
          <a:fillRect/>
        </a:stretch>
      </xdr:blipFill>
      <xdr:spPr>
        <a:xfrm>
          <a:off x="180975" y="5534025"/>
          <a:ext cx="142875" cy="142875"/>
        </a:xfrm>
        <a:prstGeom prst="rect">
          <a:avLst/>
        </a:prstGeom>
        <a:noFill/>
        <a:ln w="9525" cmpd="sng">
          <a:noFill/>
        </a:ln>
      </xdr:spPr>
    </xdr:pic>
    <xdr:clientData/>
  </xdr:twoCellAnchor>
  <xdr:twoCellAnchor editAs="oneCell">
    <xdr:from>
      <xdr:col>2</xdr:col>
      <xdr:colOff>57150</xdr:colOff>
      <xdr:row>30</xdr:row>
      <xdr:rowOff>38100</xdr:rowOff>
    </xdr:from>
    <xdr:to>
      <xdr:col>2</xdr:col>
      <xdr:colOff>276225</xdr:colOff>
      <xdr:row>30</xdr:row>
      <xdr:rowOff>266700</xdr:rowOff>
    </xdr:to>
    <xdr:pic macro="[0]!SaisieFiness">
      <xdr:nvPicPr>
        <xdr:cNvPr id="6" name="Image 1"/>
        <xdr:cNvPicPr preferRelativeResize="1">
          <a:picLocks noChangeAspect="1"/>
        </xdr:cNvPicPr>
      </xdr:nvPicPr>
      <xdr:blipFill>
        <a:blip r:embed="rId12"/>
        <a:stretch>
          <a:fillRect/>
        </a:stretch>
      </xdr:blipFill>
      <xdr:spPr>
        <a:xfrm>
          <a:off x="495300" y="6057900"/>
          <a:ext cx="219075" cy="228600"/>
        </a:xfrm>
        <a:prstGeom prst="rect">
          <a:avLst/>
        </a:prstGeom>
        <a:noFill/>
        <a:ln w="9525" cmpd="sng">
          <a:noFill/>
        </a:ln>
      </xdr:spPr>
    </xdr:pic>
    <xdr:clientData/>
  </xdr:twoCellAnchor>
  <xdr:twoCellAnchor editAs="oneCell">
    <xdr:from>
      <xdr:col>2</xdr:col>
      <xdr:colOff>342900</xdr:colOff>
      <xdr:row>30</xdr:row>
      <xdr:rowOff>38100</xdr:rowOff>
    </xdr:from>
    <xdr:to>
      <xdr:col>2</xdr:col>
      <xdr:colOff>561975</xdr:colOff>
      <xdr:row>30</xdr:row>
      <xdr:rowOff>276225</xdr:rowOff>
    </xdr:to>
    <xdr:pic macro="[0]!ModifierFiness">
      <xdr:nvPicPr>
        <xdr:cNvPr id="7" name="Image 2"/>
        <xdr:cNvPicPr preferRelativeResize="1">
          <a:picLocks noChangeAspect="1"/>
        </xdr:cNvPicPr>
      </xdr:nvPicPr>
      <xdr:blipFill>
        <a:blip r:embed="rId13"/>
        <a:stretch>
          <a:fillRect/>
        </a:stretch>
      </xdr:blipFill>
      <xdr:spPr>
        <a:xfrm>
          <a:off x="781050" y="6057900"/>
          <a:ext cx="219075" cy="238125"/>
        </a:xfrm>
        <a:prstGeom prst="rect">
          <a:avLst/>
        </a:prstGeom>
        <a:noFill/>
        <a:ln w="9525" cmpd="sng">
          <a:noFill/>
        </a:ln>
      </xdr:spPr>
    </xdr:pic>
    <xdr:clientData/>
  </xdr:twoCellAnchor>
  <xdr:twoCellAnchor editAs="oneCell">
    <xdr:from>
      <xdr:col>2</xdr:col>
      <xdr:colOff>619125</xdr:colOff>
      <xdr:row>30</xdr:row>
      <xdr:rowOff>38100</xdr:rowOff>
    </xdr:from>
    <xdr:to>
      <xdr:col>2</xdr:col>
      <xdr:colOff>838200</xdr:colOff>
      <xdr:row>30</xdr:row>
      <xdr:rowOff>276225</xdr:rowOff>
    </xdr:to>
    <xdr:pic macro="[0]!SupprimerFiness">
      <xdr:nvPicPr>
        <xdr:cNvPr id="8" name="Image 3"/>
        <xdr:cNvPicPr preferRelativeResize="1">
          <a:picLocks noChangeAspect="1"/>
        </xdr:cNvPicPr>
      </xdr:nvPicPr>
      <xdr:blipFill>
        <a:blip r:embed="rId14"/>
        <a:stretch>
          <a:fillRect/>
        </a:stretch>
      </xdr:blipFill>
      <xdr:spPr>
        <a:xfrm>
          <a:off x="1057275" y="6057900"/>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1390650</xdr:colOff>
      <xdr:row>4</xdr:row>
      <xdr:rowOff>190500</xdr:rowOff>
    </xdr:from>
    <xdr:to>
      <xdr:col>2</xdr:col>
      <xdr:colOff>1552575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457450" y="1238250"/>
          <a:ext cx="161925" cy="152400"/>
        </a:xfrm>
        <a:prstGeom prst="rect">
          <a:avLst/>
        </a:prstGeom>
        <a:noFill/>
        <a:ln w="9525" cmpd="sng">
          <a:noFill/>
        </a:ln>
      </xdr:spPr>
    </xdr:pic>
    <xdr:clientData/>
  </xdr:twoCellAnchor>
  <xdr:twoCellAnchor editAs="oneCell">
    <xdr:from>
      <xdr:col>4</xdr:col>
      <xdr:colOff>342900</xdr:colOff>
      <xdr:row>4</xdr:row>
      <xdr:rowOff>180975</xdr:rowOff>
    </xdr:from>
    <xdr:to>
      <xdr:col>4</xdr:col>
      <xdr:colOff>485775</xdr:colOff>
      <xdr:row>5</xdr:row>
      <xdr:rowOff>133350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10350" y="1228725"/>
          <a:ext cx="142875" cy="152400"/>
        </a:xfrm>
        <a:prstGeom prst="rect">
          <a:avLst/>
        </a:prstGeom>
        <a:noFill/>
        <a:ln w="9525" cmpd="sng">
          <a:noFill/>
        </a:ln>
      </xdr:spPr>
    </xdr:pic>
    <xdr:clientData/>
  </xdr:twoCellAnchor>
  <xdr:twoCellAnchor editAs="oneCell">
    <xdr:from>
      <xdr:col>2</xdr:col>
      <xdr:colOff>66675</xdr:colOff>
      <xdr:row>9</xdr:row>
      <xdr:rowOff>38100</xdr:rowOff>
    </xdr:from>
    <xdr:to>
      <xdr:col>2</xdr:col>
      <xdr:colOff>276225</xdr:colOff>
      <xdr:row>10</xdr:row>
      <xdr:rowOff>66675</xdr:rowOff>
    </xdr:to>
    <xdr:pic macro="[0]!SaisieId_CR_SF_">
      <xdr:nvPicPr>
        <xdr:cNvPr id="3" name="Image 1"/>
        <xdr:cNvPicPr preferRelativeResize="1">
          <a:picLocks noChangeAspect="1"/>
        </xdr:cNvPicPr>
      </xdr:nvPicPr>
      <xdr:blipFill>
        <a:blip r:embed="rId6"/>
        <a:stretch>
          <a:fillRect/>
        </a:stretch>
      </xdr:blipFill>
      <xdr:spPr>
        <a:xfrm>
          <a:off x="1133475" y="2590800"/>
          <a:ext cx="209550" cy="228600"/>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571500</xdr:colOff>
      <xdr:row>10</xdr:row>
      <xdr:rowOff>76200</xdr:rowOff>
    </xdr:to>
    <xdr:pic macro="[0]!ModifierId_CR_SF_">
      <xdr:nvPicPr>
        <xdr:cNvPr id="4" name="Image 2"/>
        <xdr:cNvPicPr preferRelativeResize="1">
          <a:picLocks noChangeAspect="1"/>
        </xdr:cNvPicPr>
      </xdr:nvPicPr>
      <xdr:blipFill>
        <a:blip r:embed="rId7"/>
        <a:stretch>
          <a:fillRect/>
        </a:stretch>
      </xdr:blipFill>
      <xdr:spPr>
        <a:xfrm>
          <a:off x="1409700" y="2590800"/>
          <a:ext cx="228600" cy="238125"/>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76200</xdr:rowOff>
    </xdr:to>
    <xdr:pic macro="[0]!SupprimerId_CR_SF_">
      <xdr:nvPicPr>
        <xdr:cNvPr id="5" name="Image 3"/>
        <xdr:cNvPicPr preferRelativeResize="1">
          <a:picLocks noChangeAspect="1"/>
        </xdr:cNvPicPr>
      </xdr:nvPicPr>
      <xdr:blipFill>
        <a:blip r:embed="rId8"/>
        <a:stretch>
          <a:fillRect/>
        </a:stretch>
      </xdr:blipFill>
      <xdr:spPr>
        <a:xfrm>
          <a:off x="1685925" y="2590800"/>
          <a:ext cx="20955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6</xdr:row>
      <xdr:rowOff>123825</xdr:rowOff>
    </xdr:from>
    <xdr:to>
      <xdr:col>5</xdr:col>
      <xdr:colOff>438150</xdr:colOff>
      <xdr:row>7</xdr:row>
      <xdr:rowOff>114300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77150" y="1819275"/>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2</xdr:row>
      <xdr:rowOff>28575</xdr:rowOff>
    </xdr:from>
    <xdr:to>
      <xdr:col>1</xdr:col>
      <xdr:colOff>371475</xdr:colOff>
      <xdr:row>3</xdr:row>
      <xdr:rowOff>9525</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419100" y="676275"/>
          <a:ext cx="13335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8</xdr:row>
      <xdr:rowOff>28575</xdr:rowOff>
    </xdr:from>
    <xdr:to>
      <xdr:col>0</xdr:col>
      <xdr:colOff>238125</xdr:colOff>
      <xdr:row>8</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95250" y="2466975"/>
          <a:ext cx="142875" cy="152400"/>
        </a:xfrm>
        <a:prstGeom prst="rect">
          <a:avLst/>
        </a:prstGeom>
        <a:noFill/>
        <a:ln w="9525" cmpd="sng">
          <a:noFill/>
        </a:ln>
      </xdr:spPr>
    </xdr:pic>
    <xdr:clientData/>
  </xdr:twoCellAnchor>
  <xdr:twoCellAnchor editAs="oneCell">
    <xdr:from>
      <xdr:col>0</xdr:col>
      <xdr:colOff>114300</xdr:colOff>
      <xdr:row>16</xdr:row>
      <xdr:rowOff>142875</xdr:rowOff>
    </xdr:from>
    <xdr:to>
      <xdr:col>0</xdr:col>
      <xdr:colOff>257175</xdr:colOff>
      <xdr:row>16</xdr:row>
      <xdr:rowOff>295275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114300" y="4800600"/>
          <a:ext cx="142875" cy="152400"/>
        </a:xfrm>
        <a:prstGeom prst="rect">
          <a:avLst/>
        </a:prstGeom>
        <a:noFill/>
        <a:ln w="9525" cmpd="sng">
          <a:noFill/>
        </a:ln>
      </xdr:spPr>
    </xdr:pic>
    <xdr:clientData/>
  </xdr:twoCellAnchor>
  <xdr:twoCellAnchor editAs="oneCell">
    <xdr:from>
      <xdr:col>3</xdr:col>
      <xdr:colOff>3124200</xdr:colOff>
      <xdr:row>2</xdr:row>
      <xdr:rowOff>76200</xdr:rowOff>
    </xdr:from>
    <xdr:to>
      <xdr:col>3</xdr:col>
      <xdr:colOff>3267075</xdr:colOff>
      <xdr:row>3</xdr:row>
      <xdr:rowOff>47625</xdr:rowOff>
    </xdr:to>
    <xdr:pic>
      <xdr:nvPicPr>
        <xdr:cNvPr id="3" name="Image 25" descr="C:\Users\lducoudre\AppData\Local\Microsoft\Windows\Temporary Internet Files\Content.IE5\U5NQSQCN\unknown-31209_960_720[1].png">
          <a:hlinkClick r:id="rId7"/>
        </xdr:cNvPr>
        <xdr:cNvPicPr preferRelativeResize="1">
          <a:picLocks noChangeAspect="0"/>
        </xdr:cNvPicPr>
      </xdr:nvPicPr>
      <xdr:blipFill>
        <a:blip r:embed="rId1"/>
        <a:stretch>
          <a:fillRect/>
        </a:stretch>
      </xdr:blipFill>
      <xdr:spPr>
        <a:xfrm>
          <a:off x="7658100" y="685800"/>
          <a:ext cx="142875" cy="142875"/>
        </a:xfrm>
        <a:prstGeom prst="rect">
          <a:avLst/>
        </a:prstGeom>
        <a:noFill/>
        <a:ln w="9525" cmpd="sng">
          <a:noFill/>
        </a:ln>
      </xdr:spPr>
    </xdr:pic>
    <xdr:clientData/>
  </xdr:twoCellAnchor>
  <xdr:twoCellAnchor editAs="oneCell">
    <xdr:from>
      <xdr:col>0</xdr:col>
      <xdr:colOff>104775</xdr:colOff>
      <xdr:row>15</xdr:row>
      <xdr:rowOff>85725</xdr:rowOff>
    </xdr:from>
    <xdr:to>
      <xdr:col>0</xdr:col>
      <xdr:colOff>247650</xdr:colOff>
      <xdr:row>15</xdr:row>
      <xdr:rowOff>238125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104775" y="4419600"/>
          <a:ext cx="142875" cy="152400"/>
        </a:xfrm>
        <a:prstGeom prst="rect">
          <a:avLst/>
        </a:prstGeom>
        <a:noFill/>
        <a:ln w="9525" cmpd="sng">
          <a:noFill/>
        </a:ln>
      </xdr:spPr>
    </xdr:pic>
    <xdr:clientData/>
  </xdr:twoCellAnchor>
  <xdr:twoCellAnchor editAs="oneCell">
    <xdr:from>
      <xdr:col>0</xdr:col>
      <xdr:colOff>104775</xdr:colOff>
      <xdr:row>17</xdr:row>
      <xdr:rowOff>238125</xdr:rowOff>
    </xdr:from>
    <xdr:to>
      <xdr:col>0</xdr:col>
      <xdr:colOff>247650</xdr:colOff>
      <xdr:row>17</xdr:row>
      <xdr:rowOff>447675</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104775" y="5381625"/>
          <a:ext cx="142875" cy="209550"/>
        </a:xfrm>
        <a:prstGeom prst="rect">
          <a:avLst/>
        </a:prstGeom>
        <a:noFill/>
        <a:ln w="9525" cmpd="sng">
          <a:noFill/>
        </a:ln>
      </xdr:spPr>
    </xdr:pic>
    <xdr:clientData/>
  </xdr:twoCellAnchor>
  <xdr:twoCellAnchor editAs="oneCell">
    <xdr:from>
      <xdr:col>0</xdr:col>
      <xdr:colOff>104775</xdr:colOff>
      <xdr:row>20</xdr:row>
      <xdr:rowOff>142875</xdr:rowOff>
    </xdr:from>
    <xdr:to>
      <xdr:col>0</xdr:col>
      <xdr:colOff>247650</xdr:colOff>
      <xdr:row>20</xdr:row>
      <xdr:rowOff>371475</xdr:rowOff>
    </xdr:to>
    <xdr:pic>
      <xdr:nvPicPr>
        <xdr:cNvPr id="6" name="Image 2">
          <a:hlinkClick r:id="rId14"/>
        </xdr:cNvPr>
        <xdr:cNvPicPr preferRelativeResize="1">
          <a:picLocks noChangeAspect="1"/>
        </xdr:cNvPicPr>
      </xdr:nvPicPr>
      <xdr:blipFill>
        <a:blip r:embed="rId12"/>
        <a:stretch>
          <a:fillRect/>
        </a:stretch>
      </xdr:blipFill>
      <xdr:spPr>
        <a:xfrm>
          <a:off x="104775" y="6315075"/>
          <a:ext cx="142875" cy="228600"/>
        </a:xfrm>
        <a:prstGeom prst="rect">
          <a:avLst/>
        </a:prstGeom>
        <a:noFill/>
        <a:ln w="9525" cmpd="sng">
          <a:noFill/>
        </a:ln>
      </xdr:spPr>
    </xdr:pic>
    <xdr:clientData/>
  </xdr:twoCellAnchor>
  <xdr:twoCellAnchor editAs="oneCell">
    <xdr:from>
      <xdr:col>0</xdr:col>
      <xdr:colOff>104775</xdr:colOff>
      <xdr:row>24</xdr:row>
      <xdr:rowOff>9525</xdr:rowOff>
    </xdr:from>
    <xdr:to>
      <xdr:col>0</xdr:col>
      <xdr:colOff>247650</xdr:colOff>
      <xdr:row>24</xdr:row>
      <xdr:rowOff>161925</xdr:rowOff>
    </xdr:to>
    <xdr:pic>
      <xdr:nvPicPr>
        <xdr:cNvPr id="7" name="Image 8">
          <a:hlinkClick r:id="rId16"/>
        </xdr:cNvPr>
        <xdr:cNvPicPr preferRelativeResize="1">
          <a:picLocks noChangeAspect="1"/>
        </xdr:cNvPicPr>
      </xdr:nvPicPr>
      <xdr:blipFill>
        <a:blip r:embed="rId12"/>
        <a:stretch>
          <a:fillRect/>
        </a:stretch>
      </xdr:blipFill>
      <xdr:spPr>
        <a:xfrm>
          <a:off x="104775" y="7381875"/>
          <a:ext cx="142875" cy="152400"/>
        </a:xfrm>
        <a:prstGeom prst="rect">
          <a:avLst/>
        </a:prstGeom>
        <a:noFill/>
        <a:ln w="9525" cmpd="sng">
          <a:noFill/>
        </a:ln>
      </xdr:spPr>
    </xdr:pic>
    <xdr:clientData/>
  </xdr:twoCellAnchor>
  <xdr:twoCellAnchor editAs="oneCell">
    <xdr:from>
      <xdr:col>0</xdr:col>
      <xdr:colOff>114300</xdr:colOff>
      <xdr:row>25</xdr:row>
      <xdr:rowOff>123825</xdr:rowOff>
    </xdr:from>
    <xdr:to>
      <xdr:col>0</xdr:col>
      <xdr:colOff>257175</xdr:colOff>
      <xdr:row>25</xdr:row>
      <xdr:rowOff>276225</xdr:rowOff>
    </xdr:to>
    <xdr:pic>
      <xdr:nvPicPr>
        <xdr:cNvPr id="8" name="Image 9">
          <a:hlinkClick r:id="rId18"/>
        </xdr:cNvPr>
        <xdr:cNvPicPr preferRelativeResize="1">
          <a:picLocks noChangeAspect="1"/>
        </xdr:cNvPicPr>
      </xdr:nvPicPr>
      <xdr:blipFill>
        <a:blip r:embed="rId12"/>
        <a:stretch>
          <a:fillRect/>
        </a:stretch>
      </xdr:blipFill>
      <xdr:spPr>
        <a:xfrm>
          <a:off x="114300" y="7677150"/>
          <a:ext cx="142875" cy="152400"/>
        </a:xfrm>
        <a:prstGeom prst="rect">
          <a:avLst/>
        </a:prstGeom>
        <a:noFill/>
        <a:ln w="9525" cmpd="sng">
          <a:noFill/>
        </a:ln>
      </xdr:spPr>
    </xdr:pic>
    <xdr:clientData/>
  </xdr:twoCellAnchor>
  <xdr:twoCellAnchor editAs="oneCell">
    <xdr:from>
      <xdr:col>0</xdr:col>
      <xdr:colOff>114300</xdr:colOff>
      <xdr:row>26</xdr:row>
      <xdr:rowOff>171450</xdr:rowOff>
    </xdr:from>
    <xdr:to>
      <xdr:col>0</xdr:col>
      <xdr:colOff>257175</xdr:colOff>
      <xdr:row>26</xdr:row>
      <xdr:rowOff>323850</xdr:rowOff>
    </xdr:to>
    <xdr:pic>
      <xdr:nvPicPr>
        <xdr:cNvPr id="9" name="Image 10">
          <a:hlinkClick r:id="rId20"/>
        </xdr:cNvPr>
        <xdr:cNvPicPr preferRelativeResize="1">
          <a:picLocks noChangeAspect="1"/>
        </xdr:cNvPicPr>
      </xdr:nvPicPr>
      <xdr:blipFill>
        <a:blip r:embed="rId12"/>
        <a:stretch>
          <a:fillRect/>
        </a:stretch>
      </xdr:blipFill>
      <xdr:spPr>
        <a:xfrm>
          <a:off x="114300" y="8048625"/>
          <a:ext cx="142875" cy="152400"/>
        </a:xfrm>
        <a:prstGeom prst="rect">
          <a:avLst/>
        </a:prstGeom>
        <a:noFill/>
        <a:ln w="9525" cmpd="sng">
          <a:noFill/>
        </a:ln>
      </xdr:spPr>
    </xdr:pic>
    <xdr:clientData/>
  </xdr:twoCellAnchor>
  <xdr:twoCellAnchor editAs="oneCell">
    <xdr:from>
      <xdr:col>0</xdr:col>
      <xdr:colOff>104775</xdr:colOff>
      <xdr:row>12</xdr:row>
      <xdr:rowOff>85725</xdr:rowOff>
    </xdr:from>
    <xdr:to>
      <xdr:col>0</xdr:col>
      <xdr:colOff>247650</xdr:colOff>
      <xdr:row>12</xdr:row>
      <xdr:rowOff>238125</xdr:rowOff>
    </xdr:to>
    <xdr:pic>
      <xdr:nvPicPr>
        <xdr:cNvPr id="10" name="Image 25" descr="C:\Users\lducoudre\AppData\Local\Microsoft\Windows\Temporary Internet Files\Content.IE5\U5NQSQCN\unknown-31209_960_720[1].png">
          <a:hlinkClick r:id="rId22"/>
        </xdr:cNvPr>
        <xdr:cNvPicPr preferRelativeResize="1">
          <a:picLocks noChangeAspect="1"/>
        </xdr:cNvPicPr>
      </xdr:nvPicPr>
      <xdr:blipFill>
        <a:blip r:embed="rId1"/>
        <a:stretch>
          <a:fillRect/>
        </a:stretch>
      </xdr:blipFill>
      <xdr:spPr>
        <a:xfrm>
          <a:off x="104775" y="37528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209550</xdr:rowOff>
    </xdr:from>
    <xdr:to>
      <xdr:col>0</xdr:col>
      <xdr:colOff>209550</xdr:colOff>
      <xdr:row>1</xdr:row>
      <xdr:rowOff>352425</xdr:rowOff>
    </xdr:to>
    <xdr:pic>
      <xdr:nvPicPr>
        <xdr:cNvPr id="1" name="Image 1">
          <a:hlinkClick r:id="rId3"/>
        </xdr:cNvPr>
        <xdr:cNvPicPr preferRelativeResize="1">
          <a:picLocks noChangeAspect="1"/>
        </xdr:cNvPicPr>
      </xdr:nvPicPr>
      <xdr:blipFill>
        <a:blip r:embed="rId1"/>
        <a:stretch>
          <a:fillRect/>
        </a:stretch>
      </xdr:blipFill>
      <xdr:spPr>
        <a:xfrm>
          <a:off x="66675" y="371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161925</xdr:rowOff>
    </xdr:from>
    <xdr:to>
      <xdr:col>0</xdr:col>
      <xdr:colOff>180975</xdr:colOff>
      <xdr:row>1</xdr:row>
      <xdr:rowOff>304800</xdr:rowOff>
    </xdr:to>
    <xdr:pic>
      <xdr:nvPicPr>
        <xdr:cNvPr id="1" name="Image 1">
          <a:hlinkClick r:id="rId3"/>
        </xdr:cNvPr>
        <xdr:cNvPicPr preferRelativeResize="1">
          <a:picLocks noChangeAspect="1"/>
        </xdr:cNvPicPr>
      </xdr:nvPicPr>
      <xdr:blipFill>
        <a:blip r:embed="rId1"/>
        <a:stretch>
          <a:fillRect/>
        </a:stretch>
      </xdr:blipFill>
      <xdr:spPr>
        <a:xfrm>
          <a:off x="38100" y="323850"/>
          <a:ext cx="142875" cy="142875"/>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3">
    <pageSetUpPr fitToPage="1"/>
  </sheetPr>
  <dimension ref="A1:C108"/>
  <sheetViews>
    <sheetView zoomScalePageLayoutView="0" workbookViewId="0" topLeftCell="A1">
      <selection activeCell="A1" sqref="A1"/>
    </sheetView>
  </sheetViews>
  <sheetFormatPr defaultColWidth="10.8515625" defaultRowHeight="15"/>
  <cols>
    <col min="1" max="1" width="55.140625" style="92" bestFit="1" customWidth="1"/>
    <col min="2" max="2" width="10.7109375" style="441" customWidth="1"/>
    <col min="3" max="16384" width="10.8515625" style="92" customWidth="1"/>
  </cols>
  <sheetData>
    <row r="1" spans="1:2" s="797" customFormat="1" ht="14.25">
      <c r="A1" s="294"/>
      <c r="B1" s="441" t="s">
        <v>228</v>
      </c>
    </row>
    <row r="2" spans="1:3" ht="15" thickBot="1">
      <c r="A2" s="293" t="s">
        <v>230</v>
      </c>
      <c r="B2" s="293"/>
      <c r="C2" s="293"/>
    </row>
    <row r="3" spans="1:3" ht="14.25">
      <c r="A3" s="275" t="s">
        <v>188</v>
      </c>
      <c r="B3" s="276">
        <f aca="true" t="shared" si="0" ref="B3:B18">SUM(C3:IV3)</f>
        <v>0</v>
      </c>
      <c r="C3" s="276">
        <f>'CRP NON SOUMIS EQUIL'!$G$32+CRA_SF!$G$32</f>
        <v>0</v>
      </c>
    </row>
    <row r="4" spans="1:3" ht="14.25">
      <c r="A4" s="279" t="s">
        <v>190</v>
      </c>
      <c r="B4" s="276">
        <f t="shared" si="0"/>
        <v>0</v>
      </c>
      <c r="C4" s="276">
        <f>'CRP NON SOUMIS EQUIL'!$G$50+CRA_SF!$G$50</f>
        <v>0</v>
      </c>
    </row>
    <row r="5" spans="1:3" ht="15" thickBot="1">
      <c r="A5" s="279" t="s">
        <v>192</v>
      </c>
      <c r="B5" s="276">
        <f t="shared" si="0"/>
        <v>0</v>
      </c>
      <c r="C5" s="276">
        <f>'CRP NON SOUMIS EQUIL'!$G$97+CRA_SF!$G$97</f>
        <v>0</v>
      </c>
    </row>
    <row r="6" spans="1:3" ht="15" thickBot="1">
      <c r="A6" s="295" t="s">
        <v>97</v>
      </c>
      <c r="B6" s="296"/>
      <c r="C6" s="205"/>
    </row>
    <row r="7" spans="1:3" ht="15" thickBot="1">
      <c r="A7" s="299" t="s">
        <v>133</v>
      </c>
      <c r="B7" s="300"/>
      <c r="C7" s="205"/>
    </row>
    <row r="8" spans="1:3" ht="15" thickBot="1">
      <c r="A8" s="295" t="s">
        <v>153</v>
      </c>
      <c r="B8" s="296"/>
      <c r="C8" s="205"/>
    </row>
    <row r="9" spans="1:3" ht="14.25">
      <c r="A9" s="293"/>
      <c r="B9" s="205"/>
      <c r="C9" s="205"/>
    </row>
    <row r="10" spans="1:3" ht="14.25">
      <c r="A10" s="293"/>
      <c r="B10" s="205"/>
      <c r="C10" s="205"/>
    </row>
    <row r="11" spans="1:3" ht="14.25">
      <c r="A11" s="303" t="s">
        <v>136</v>
      </c>
      <c r="B11" s="205"/>
      <c r="C11" s="304"/>
    </row>
    <row r="12" spans="1:3" ht="14.25">
      <c r="A12" s="303"/>
      <c r="B12" s="205"/>
      <c r="C12" s="304"/>
    </row>
    <row r="13" spans="1:3" ht="15" thickBot="1">
      <c r="A13" s="305"/>
      <c r="B13" s="205"/>
      <c r="C13" s="304"/>
    </row>
    <row r="14" spans="1:3" ht="15" thickBot="1">
      <c r="A14" s="308" t="s">
        <v>156</v>
      </c>
      <c r="B14" s="309">
        <f t="shared" si="0"/>
        <v>0</v>
      </c>
      <c r="C14" s="304"/>
    </row>
    <row r="15" spans="1:3" ht="14.25">
      <c r="A15" s="312" t="s">
        <v>41</v>
      </c>
      <c r="B15" s="313">
        <f t="shared" si="0"/>
        <v>0</v>
      </c>
      <c r="C15" s="313">
        <f>'CRP NON SOUMIS EQUIL'!$G$82+CRA_SF!$G$82</f>
        <v>0</v>
      </c>
    </row>
    <row r="16" spans="1:3" ht="26.25">
      <c r="A16" s="340" t="s">
        <v>100</v>
      </c>
      <c r="B16" s="317">
        <f t="shared" si="0"/>
        <v>0</v>
      </c>
      <c r="C16" s="317">
        <f>'CRP NON SOUMIS EQUIL'!$G$86+'CRP NON SOUMIS EQUIL'!$G$87+'CRP NON SOUMIS EQUIL'!$G$88+'CRP NON SOUMIS EQUIL'!$G$89+'CRP NON SOUMIS EQUIL'!$G$90+'CRP NON SOUMIS EQUIL'!$G$91+'CRP NON SOUMIS EQUIL'!$G$92+CRA_SF!$G$86+CRA_SF!$G$87+CRA_SF!$G$88+CRA_SF!$G$89+CRA_SF!$G$90+CRA_SF!$G$91+CRA_SF!$G$92</f>
        <v>0</v>
      </c>
    </row>
    <row r="17" spans="1:3" ht="14.25">
      <c r="A17" s="316" t="s">
        <v>365</v>
      </c>
      <c r="B17" s="317">
        <f t="shared" si="0"/>
        <v>0</v>
      </c>
      <c r="C17" s="317">
        <f>SUM('CRP NON SOUMIS EQUIL'!$G$93:$G$95)+SUM(CRA_SF!$G$93:$G$95)</f>
        <v>0</v>
      </c>
    </row>
    <row r="18" spans="1:3" ht="14.25">
      <c r="A18" s="320"/>
      <c r="B18" s="321">
        <f t="shared" si="0"/>
        <v>0</v>
      </c>
      <c r="C18" s="304"/>
    </row>
    <row r="19" spans="1:3" ht="15" thickBot="1">
      <c r="A19" s="323" t="s">
        <v>101</v>
      </c>
      <c r="B19" s="324"/>
      <c r="C19" s="304"/>
    </row>
    <row r="20" spans="1:3" ht="15" thickBot="1">
      <c r="A20" s="308" t="s">
        <v>110</v>
      </c>
      <c r="B20" s="309"/>
      <c r="C20" s="304"/>
    </row>
    <row r="21" spans="1:3" ht="15" thickBot="1">
      <c r="A21" s="327" t="s">
        <v>169</v>
      </c>
      <c r="B21" s="328"/>
      <c r="C21" s="304"/>
    </row>
    <row r="22" spans="2:3" ht="14.25">
      <c r="B22" s="442"/>
      <c r="C22" s="443"/>
    </row>
    <row r="23" ht="14.25">
      <c r="A23" s="92" t="s">
        <v>229</v>
      </c>
    </row>
    <row r="24" spans="1:3" ht="15" thickBot="1">
      <c r="A24" s="293"/>
      <c r="B24" s="293"/>
      <c r="C24" s="293"/>
    </row>
    <row r="25" spans="1:3" ht="14.25">
      <c r="A25" s="275" t="s">
        <v>188</v>
      </c>
      <c r="B25" s="276">
        <f aca="true" t="shared" si="1" ref="B25:B39">SUM(C25:IV25)</f>
        <v>0</v>
      </c>
      <c r="C25" s="276">
        <f>'CRP NON SOUMIS EQUIL'!$H$32+CRA_SF!$H$32</f>
        <v>0</v>
      </c>
    </row>
    <row r="26" spans="1:3" ht="14.25">
      <c r="A26" s="279" t="s">
        <v>190</v>
      </c>
      <c r="B26" s="276">
        <f t="shared" si="1"/>
        <v>0</v>
      </c>
      <c r="C26" s="276">
        <f>'CRP NON SOUMIS EQUIL'!$H$50+CRA_SF!$H$50</f>
        <v>0</v>
      </c>
    </row>
    <row r="27" spans="1:3" ht="15" thickBot="1">
      <c r="A27" s="279" t="s">
        <v>192</v>
      </c>
      <c r="B27" s="276">
        <f t="shared" si="1"/>
        <v>0</v>
      </c>
      <c r="C27" s="276">
        <f>'CRP NON SOUMIS EQUIL'!$H$97+CRA_SF!$H$97</f>
        <v>0</v>
      </c>
    </row>
    <row r="28" spans="1:3" ht="15" thickBot="1">
      <c r="A28" s="295" t="s">
        <v>97</v>
      </c>
      <c r="B28" s="296">
        <f t="shared" si="1"/>
        <v>0</v>
      </c>
      <c r="C28" s="205"/>
    </row>
    <row r="29" spans="1:3" ht="15" thickBot="1">
      <c r="A29" s="299" t="s">
        <v>133</v>
      </c>
      <c r="B29" s="300">
        <f t="shared" si="1"/>
        <v>0</v>
      </c>
      <c r="C29" s="205"/>
    </row>
    <row r="30" spans="1:3" ht="15" thickBot="1">
      <c r="A30" s="295" t="s">
        <v>153</v>
      </c>
      <c r="B30" s="296">
        <f t="shared" si="1"/>
        <v>0</v>
      </c>
      <c r="C30" s="205"/>
    </row>
    <row r="31" spans="1:3" ht="14.25">
      <c r="A31" s="293"/>
      <c r="B31" s="205"/>
      <c r="C31" s="205"/>
    </row>
    <row r="32" spans="1:3" ht="14.25">
      <c r="A32" s="293"/>
      <c r="B32" s="205"/>
      <c r="C32" s="205"/>
    </row>
    <row r="33" spans="1:3" ht="14.25">
      <c r="A33" s="303" t="s">
        <v>136</v>
      </c>
      <c r="B33" s="304"/>
      <c r="C33" s="304"/>
    </row>
    <row r="34" spans="1:3" ht="15" thickBot="1">
      <c r="A34" s="303"/>
      <c r="B34" s="304"/>
      <c r="C34" s="304"/>
    </row>
    <row r="35" spans="1:3" ht="15" thickBot="1">
      <c r="A35" s="305"/>
      <c r="B35" s="306"/>
      <c r="C35" s="304"/>
    </row>
    <row r="36" spans="1:3" ht="15" thickBot="1">
      <c r="A36" s="308" t="s">
        <v>156</v>
      </c>
      <c r="B36" s="309">
        <f t="shared" si="1"/>
        <v>0</v>
      </c>
      <c r="C36" s="304"/>
    </row>
    <row r="37" spans="1:3" ht="14.25">
      <c r="A37" s="312" t="s">
        <v>41</v>
      </c>
      <c r="B37" s="313">
        <f t="shared" si="1"/>
        <v>0</v>
      </c>
      <c r="C37" s="313">
        <f>'CRP NON SOUMIS EQUIL'!$H$82+CRA_SF!$H$82</f>
        <v>0</v>
      </c>
    </row>
    <row r="38" spans="1:3" ht="26.25">
      <c r="A38" s="340" t="s">
        <v>100</v>
      </c>
      <c r="B38" s="317">
        <f t="shared" si="1"/>
        <v>0</v>
      </c>
      <c r="C38" s="317">
        <f>'CRP NON SOUMIS EQUIL'!$H$86+'CRP NON SOUMIS EQUIL'!$H$87+'CRP NON SOUMIS EQUIL'!$H$88+'CRP NON SOUMIS EQUIL'!$H$89+'CRP NON SOUMIS EQUIL'!$H$90+'CRP NON SOUMIS EQUIL'!$H$91+'CRP NON SOUMIS EQUIL'!$H$92+CRA_SF!$H$86+CRA_SF!$H$87+CRA_SF!$H$88+CRA_SF!$H$89+CRA_SF!$H$90+CRA_SF!$H$91+CRA_SF!$H$92</f>
        <v>0</v>
      </c>
    </row>
    <row r="39" spans="1:3" ht="14.25">
      <c r="A39" s="316" t="s">
        <v>365</v>
      </c>
      <c r="B39" s="317">
        <f t="shared" si="1"/>
        <v>0</v>
      </c>
      <c r="C39" s="317">
        <f>SUM('CRP NON SOUMIS EQUIL'!$H$93:$H$95)+SUM(CRA_SF!$H$93:$H$95)</f>
        <v>0</v>
      </c>
    </row>
    <row r="40" spans="1:3" ht="14.25">
      <c r="A40" s="320"/>
      <c r="B40" s="321"/>
      <c r="C40" s="304"/>
    </row>
    <row r="41" spans="1:3" ht="15" thickBot="1">
      <c r="A41" s="323" t="s">
        <v>101</v>
      </c>
      <c r="B41" s="324"/>
      <c r="C41" s="304"/>
    </row>
    <row r="42" spans="1:3" ht="15" thickBot="1">
      <c r="A42" s="308" t="s">
        <v>110</v>
      </c>
      <c r="B42" s="309"/>
      <c r="C42" s="304"/>
    </row>
    <row r="43" spans="1:3" ht="15" thickBot="1">
      <c r="A43" s="327" t="s">
        <v>169</v>
      </c>
      <c r="B43" s="328"/>
      <c r="C43" s="304"/>
    </row>
    <row r="44" spans="2:3" ht="14.25">
      <c r="B44" s="442"/>
      <c r="C44" s="443"/>
    </row>
    <row r="45" ht="15" thickBot="1">
      <c r="A45" s="92" t="s">
        <v>154</v>
      </c>
    </row>
    <row r="46" spans="1:3" ht="15" thickBot="1">
      <c r="A46" s="293"/>
      <c r="B46" s="273"/>
      <c r="C46" s="273"/>
    </row>
    <row r="47" spans="1:3" ht="14.25">
      <c r="A47" s="278" t="s">
        <v>189</v>
      </c>
      <c r="B47" s="277">
        <f aca="true" t="shared" si="2" ref="B47:B63">SUM(C47:IV47)</f>
        <v>0</v>
      </c>
      <c r="C47" s="277">
        <f>'CRP NON SOUMIS EQUIL'!$G$121+CRA_SF!$G$121</f>
        <v>0</v>
      </c>
    </row>
    <row r="48" spans="1:3" ht="14.25">
      <c r="A48" s="280" t="s">
        <v>191</v>
      </c>
      <c r="B48" s="277">
        <f t="shared" si="2"/>
        <v>0</v>
      </c>
      <c r="C48" s="277">
        <f>'CRP NON SOUMIS EQUIL'!$G$144+CRA_SF!$G$144</f>
        <v>0</v>
      </c>
    </row>
    <row r="49" spans="1:3" ht="27" thickBot="1">
      <c r="A49" s="281" t="s">
        <v>193</v>
      </c>
      <c r="B49" s="277">
        <f t="shared" si="2"/>
        <v>0</v>
      </c>
      <c r="C49" s="277">
        <f>'CRP NON SOUMIS EQUIL'!$G$171+CRA_SF!$G$171</f>
        <v>0</v>
      </c>
    </row>
    <row r="50" spans="1:3" ht="15" thickBot="1">
      <c r="A50" s="298" t="s">
        <v>98</v>
      </c>
      <c r="B50" s="297"/>
      <c r="C50" s="297"/>
    </row>
    <row r="51" spans="1:3" ht="15" thickBot="1">
      <c r="A51" s="302" t="s">
        <v>134</v>
      </c>
      <c r="B51" s="301"/>
      <c r="C51" s="301"/>
    </row>
    <row r="52" spans="1:3" ht="15" thickBot="1">
      <c r="A52" s="298" t="s">
        <v>153</v>
      </c>
      <c r="B52" s="297"/>
      <c r="C52" s="297"/>
    </row>
    <row r="53" spans="1:3" ht="14.25">
      <c r="A53" s="293"/>
      <c r="B53" s="205"/>
      <c r="C53" s="205"/>
    </row>
    <row r="54" spans="1:3" ht="14.25">
      <c r="A54" s="293"/>
      <c r="B54" s="205"/>
      <c r="C54" s="205"/>
    </row>
    <row r="55" spans="1:3" ht="14.25">
      <c r="A55" s="303"/>
      <c r="B55" s="304"/>
      <c r="C55" s="304"/>
    </row>
    <row r="56" spans="1:3" ht="15" thickBot="1">
      <c r="A56" s="303" t="s">
        <v>154</v>
      </c>
      <c r="B56" s="304"/>
      <c r="C56" s="304"/>
    </row>
    <row r="57" spans="1:3" ht="15" thickBot="1">
      <c r="A57" s="305"/>
      <c r="B57" s="307"/>
      <c r="C57" s="307" t="s">
        <v>154</v>
      </c>
    </row>
    <row r="58" spans="1:3" ht="15" thickBot="1">
      <c r="A58" s="311" t="s">
        <v>157</v>
      </c>
      <c r="B58" s="310">
        <f t="shared" si="2"/>
        <v>0</v>
      </c>
      <c r="C58" s="310"/>
    </row>
    <row r="59" spans="1:3" ht="14.25">
      <c r="A59" s="315" t="s">
        <v>99</v>
      </c>
      <c r="B59" s="314">
        <f t="shared" si="2"/>
        <v>0</v>
      </c>
      <c r="C59" s="314">
        <f>'CRP NON SOUMIS EQUIL'!$G$155+CRA_SF!$G$155</f>
        <v>0</v>
      </c>
    </row>
    <row r="60" spans="1:3" ht="14.25">
      <c r="A60" s="319" t="s">
        <v>166</v>
      </c>
      <c r="B60" s="318">
        <f t="shared" si="2"/>
        <v>0</v>
      </c>
      <c r="C60" s="318">
        <f>'CRP NON SOUMIS EQUIL'!$G$156+'CRP NON SOUMIS EQUIL'!$G$158+CRA_SF!$G$156+CRA_SF!$G$158</f>
        <v>0</v>
      </c>
    </row>
    <row r="61" spans="1:3" ht="14.25">
      <c r="A61" s="319" t="s">
        <v>167</v>
      </c>
      <c r="B61" s="318">
        <f t="shared" si="2"/>
        <v>0</v>
      </c>
      <c r="C61" s="318">
        <f>'CRP NON SOUMIS EQUIL'!$G$160+'CRP NON SOUMIS EQUIL'!$G$161+'CRP NON SOUMIS EQUIL'!$G$162+'CRP NON SOUMIS EQUIL'!$G$163+'CRP NON SOUMIS EQUIL'!$G$164+'CRP NON SOUMIS EQUIL'!$G$165+CRA_SF!$G$160+CRA_SF!$G$161+CRA_SF!$G$162+CRA_SF!$G$163+CRA_SF!$G$164+CRA_SF!$G$165</f>
        <v>0</v>
      </c>
    </row>
    <row r="62" spans="1:3" ht="14.25">
      <c r="A62" s="322" t="s">
        <v>366</v>
      </c>
      <c r="B62" s="318">
        <f t="shared" si="2"/>
        <v>0</v>
      </c>
      <c r="C62" s="318">
        <f>SUM('CRP NON SOUMIS EQUIL'!$G$166:$G$168)+SUM(CRA_SF!$G$166:$G$168)</f>
        <v>0</v>
      </c>
    </row>
    <row r="63" spans="1:3" ht="15" thickBot="1">
      <c r="A63" s="326" t="s">
        <v>102</v>
      </c>
      <c r="B63" s="325">
        <f t="shared" si="2"/>
        <v>0</v>
      </c>
      <c r="C63" s="325">
        <f>SUM(C58:C62)</f>
        <v>0</v>
      </c>
    </row>
    <row r="64" spans="1:3" ht="15" thickBot="1">
      <c r="A64" s="311" t="s">
        <v>111</v>
      </c>
      <c r="B64" s="310"/>
      <c r="C64" s="310"/>
    </row>
    <row r="65" spans="1:3" ht="15" thickBot="1">
      <c r="A65" s="330" t="s">
        <v>170</v>
      </c>
      <c r="B65" s="329"/>
      <c r="C65" s="329"/>
    </row>
    <row r="67" ht="15" thickBot="1">
      <c r="A67" s="92" t="s">
        <v>155</v>
      </c>
    </row>
    <row r="68" spans="1:3" ht="15" thickBot="1">
      <c r="A68" s="293"/>
      <c r="B68" s="273"/>
      <c r="C68" s="273"/>
    </row>
    <row r="69" spans="1:3" ht="14.25">
      <c r="A69" s="278" t="s">
        <v>189</v>
      </c>
      <c r="B69" s="277">
        <f aca="true" t="shared" si="3" ref="B69:B84">SUM(C69:IV69)</f>
        <v>0</v>
      </c>
      <c r="C69" s="277">
        <f>'CRP NON SOUMIS EQUIL'!$H$121+CRA_SF!$H$121</f>
        <v>0</v>
      </c>
    </row>
    <row r="70" spans="1:3" ht="14.25">
      <c r="A70" s="280" t="s">
        <v>191</v>
      </c>
      <c r="B70" s="277">
        <f t="shared" si="3"/>
        <v>0</v>
      </c>
      <c r="C70" s="277">
        <f>'CRP NON SOUMIS EQUIL'!$H$144+CRA_SF!$H$144</f>
        <v>0</v>
      </c>
    </row>
    <row r="71" spans="1:3" ht="27" thickBot="1">
      <c r="A71" s="281" t="s">
        <v>193</v>
      </c>
      <c r="B71" s="277">
        <f t="shared" si="3"/>
        <v>0</v>
      </c>
      <c r="C71" s="277">
        <f>'CRP NON SOUMIS EQUIL'!$H$171+CRA_SF!$H$171</f>
        <v>0</v>
      </c>
    </row>
    <row r="72" spans="1:3" ht="15" thickBot="1">
      <c r="A72" s="298" t="s">
        <v>98</v>
      </c>
      <c r="B72" s="297"/>
      <c r="C72" s="297"/>
    </row>
    <row r="73" spans="1:3" ht="15" thickBot="1">
      <c r="A73" s="302" t="s">
        <v>134</v>
      </c>
      <c r="B73" s="301"/>
      <c r="C73" s="301"/>
    </row>
    <row r="74" spans="1:3" ht="15" thickBot="1">
      <c r="A74" s="298" t="s">
        <v>153</v>
      </c>
      <c r="B74" s="297"/>
      <c r="C74" s="297"/>
    </row>
    <row r="75" spans="1:3" ht="14.25">
      <c r="A75" s="293"/>
      <c r="B75" s="205"/>
      <c r="C75" s="205"/>
    </row>
    <row r="76" spans="1:3" ht="14.25">
      <c r="A76" s="293"/>
      <c r="B76" s="205"/>
      <c r="C76" s="205"/>
    </row>
    <row r="77" spans="1:3" ht="14.25">
      <c r="A77" s="303"/>
      <c r="B77" s="304"/>
      <c r="C77" s="304"/>
    </row>
    <row r="78" spans="1:3" ht="15" thickBot="1">
      <c r="A78" s="303" t="s">
        <v>155</v>
      </c>
      <c r="B78" s="304"/>
      <c r="C78" s="304"/>
    </row>
    <row r="79" spans="1:3" ht="15" thickBot="1">
      <c r="A79" s="305"/>
      <c r="B79" s="307"/>
      <c r="C79" s="307" t="s">
        <v>155</v>
      </c>
    </row>
    <row r="80" spans="1:3" ht="15" thickBot="1">
      <c r="A80" s="311" t="s">
        <v>157</v>
      </c>
      <c r="B80" s="310">
        <f t="shared" si="3"/>
        <v>0</v>
      </c>
      <c r="C80" s="310"/>
    </row>
    <row r="81" spans="1:3" ht="14.25">
      <c r="A81" s="315" t="s">
        <v>99</v>
      </c>
      <c r="B81" s="314">
        <f t="shared" si="3"/>
        <v>0</v>
      </c>
      <c r="C81" s="314">
        <f>'CRP NON SOUMIS EQUIL'!$H$155+CRA_SF!$H$155</f>
        <v>0</v>
      </c>
    </row>
    <row r="82" spans="1:3" ht="14.25">
      <c r="A82" s="319" t="s">
        <v>166</v>
      </c>
      <c r="B82" s="318">
        <f t="shared" si="3"/>
        <v>0</v>
      </c>
      <c r="C82" s="318">
        <f>'CRP NON SOUMIS EQUIL'!$H$156+'CRP NON SOUMIS EQUIL'!$H$158+CRA_SF!$H$156+CRA_SF!$H$158</f>
        <v>0</v>
      </c>
    </row>
    <row r="83" spans="1:3" ht="14.25">
      <c r="A83" s="319" t="s">
        <v>167</v>
      </c>
      <c r="B83" s="318">
        <f t="shared" si="3"/>
        <v>0</v>
      </c>
      <c r="C83" s="318">
        <f>'CRP NON SOUMIS EQUIL'!$H$160+'CRP NON SOUMIS EQUIL'!$H$161+'CRP NON SOUMIS EQUIL'!$H$162+'CRP NON SOUMIS EQUIL'!$H$163+'CRP NON SOUMIS EQUIL'!$H$164+'CRP NON SOUMIS EQUIL'!$H$165+CRA_SF!$H$160+CRA_SF!$H$161+CRA_SF!$H$162+CRA_SF!$H$163+CRA_SF!$H$164+CRA_SF!$H$165</f>
        <v>0</v>
      </c>
    </row>
    <row r="84" spans="1:3" ht="14.25">
      <c r="A84" s="322" t="s">
        <v>366</v>
      </c>
      <c r="B84" s="318">
        <f t="shared" si="3"/>
        <v>0</v>
      </c>
      <c r="C84" s="318">
        <f>SUM('CRP NON SOUMIS EQUIL'!$H$166:$H$168)+SUM(CRA_SF!$H$166:$H$168)</f>
        <v>0</v>
      </c>
    </row>
    <row r="85" spans="1:3" ht="15" thickBot="1">
      <c r="A85" s="326" t="s">
        <v>102</v>
      </c>
      <c r="B85" s="325"/>
      <c r="C85" s="325"/>
    </row>
    <row r="86" spans="1:3" ht="15" thickBot="1">
      <c r="A86" s="311" t="s">
        <v>111</v>
      </c>
      <c r="B86" s="310"/>
      <c r="C86" s="310"/>
    </row>
    <row r="87" spans="1:3" ht="15" thickBot="1">
      <c r="A87" s="330" t="s">
        <v>170</v>
      </c>
      <c r="B87" s="329"/>
      <c r="C87" s="329"/>
    </row>
    <row r="90" ht="14.25">
      <c r="A90" s="92" t="s">
        <v>528</v>
      </c>
    </row>
    <row r="92" ht="14.25">
      <c r="A92" s="92" t="s">
        <v>229</v>
      </c>
    </row>
    <row r="93" spans="1:3" ht="15" thickBot="1">
      <c r="A93" s="293"/>
      <c r="B93" s="293"/>
      <c r="C93" s="293"/>
    </row>
    <row r="94" spans="1:3" ht="14.25">
      <c r="A94" s="275" t="s">
        <v>188</v>
      </c>
      <c r="B94" s="276">
        <f aca="true" t="shared" si="4" ref="B94:B99">SUM(C94:IV94)</f>
        <v>0</v>
      </c>
      <c r="C94" s="276">
        <f>'CRP NON SOUMIS EQUIL'!$D$32+CRA_SF!$D$32</f>
        <v>0</v>
      </c>
    </row>
    <row r="95" spans="1:3" ht="14.25">
      <c r="A95" s="799" t="s">
        <v>190</v>
      </c>
      <c r="B95" s="276">
        <f t="shared" si="4"/>
        <v>0</v>
      </c>
      <c r="C95" s="276">
        <f>'CRP NON SOUMIS EQUIL'!$D$50+CRA_SF!$D$50</f>
        <v>0</v>
      </c>
    </row>
    <row r="96" spans="1:3" ht="15" thickBot="1">
      <c r="A96" s="279" t="s">
        <v>192</v>
      </c>
      <c r="B96" s="276">
        <f t="shared" si="4"/>
        <v>0</v>
      </c>
      <c r="C96" s="276">
        <f>'CRP NON SOUMIS EQUIL'!$D$97+CRA_SF!$D$97</f>
        <v>0</v>
      </c>
    </row>
    <row r="97" spans="1:3" ht="15" thickBot="1">
      <c r="A97" s="295" t="s">
        <v>97</v>
      </c>
      <c r="B97" s="296">
        <f t="shared" si="4"/>
        <v>0</v>
      </c>
      <c r="C97" s="205">
        <f>SUM(C94:C96)</f>
        <v>0</v>
      </c>
    </row>
    <row r="98" spans="1:3" ht="15" thickBot="1">
      <c r="A98" s="299" t="s">
        <v>133</v>
      </c>
      <c r="B98" s="300">
        <f t="shared" si="4"/>
        <v>0</v>
      </c>
      <c r="C98" s="205"/>
    </row>
    <row r="99" spans="1:3" ht="15" thickBot="1">
      <c r="A99" s="295" t="s">
        <v>153</v>
      </c>
      <c r="B99" s="296">
        <f t="shared" si="4"/>
        <v>0</v>
      </c>
      <c r="C99" s="205"/>
    </row>
    <row r="101" ht="15" thickBot="1">
      <c r="A101" s="92" t="s">
        <v>155</v>
      </c>
    </row>
    <row r="102" spans="1:3" ht="15" thickBot="1">
      <c r="A102" s="293"/>
      <c r="B102" s="273"/>
      <c r="C102" s="273"/>
    </row>
    <row r="103" spans="1:3" ht="14.25">
      <c r="A103" s="798" t="s">
        <v>189</v>
      </c>
      <c r="B103" s="277">
        <f>SUM(C103:IV103)</f>
        <v>0</v>
      </c>
      <c r="C103" s="277">
        <f>'CRP NON SOUMIS EQUIL'!$D$121+CRA_SF!$D$121</f>
        <v>0</v>
      </c>
    </row>
    <row r="104" spans="1:3" ht="14.25">
      <c r="A104" s="280" t="s">
        <v>191</v>
      </c>
      <c r="B104" s="277">
        <f>SUM(C104:IV104)</f>
        <v>0</v>
      </c>
      <c r="C104" s="277">
        <f>'CRP NON SOUMIS EQUIL'!$D$144+CRA_SF!$D$144</f>
        <v>0</v>
      </c>
    </row>
    <row r="105" spans="1:3" ht="27" thickBot="1">
      <c r="A105" s="281" t="s">
        <v>193</v>
      </c>
      <c r="B105" s="277">
        <f>SUM(C105:IV105)</f>
        <v>0</v>
      </c>
      <c r="C105" s="277">
        <f>'CRP NON SOUMIS EQUIL'!$D$171+CRA_SF!$D$171</f>
        <v>0</v>
      </c>
    </row>
    <row r="106" spans="1:3" ht="15" thickBot="1">
      <c r="A106" s="298" t="s">
        <v>98</v>
      </c>
      <c r="B106" s="297"/>
      <c r="C106" s="297">
        <f>SUM(C103:C105)</f>
        <v>0</v>
      </c>
    </row>
    <row r="107" spans="1:3" ht="15" thickBot="1">
      <c r="A107" s="302" t="s">
        <v>134</v>
      </c>
      <c r="B107" s="301"/>
      <c r="C107" s="301"/>
    </row>
    <row r="108" spans="1:3" ht="15" thickBot="1">
      <c r="A108" s="298" t="s">
        <v>153</v>
      </c>
      <c r="B108" s="297"/>
      <c r="C108" s="297"/>
    </row>
  </sheetData>
  <sheetProtection password="EAD6" sheet="1"/>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sheetPr codeName="Feuil7"/>
  <dimension ref="A1:T181"/>
  <sheetViews>
    <sheetView zoomScale="85" zoomScaleNormal="85" zoomScalePageLayoutView="0" workbookViewId="0" topLeftCell="A1">
      <selection activeCell="G3" sqref="G3"/>
    </sheetView>
  </sheetViews>
  <sheetFormatPr defaultColWidth="11.421875" defaultRowHeight="15"/>
  <cols>
    <col min="1" max="1" width="2.7109375" style="38" customWidth="1"/>
    <col min="2" max="2" width="6.28125" style="61" customWidth="1"/>
    <col min="3" max="3" width="70.28125" style="55" customWidth="1"/>
    <col min="4" max="9" width="15.7109375" style="3" customWidth="1"/>
    <col min="10" max="10" width="15.7109375" style="39" customWidth="1"/>
    <col min="11" max="11" width="2.7109375" style="38" customWidth="1"/>
    <col min="12" max="241" width="11.421875" style="38" customWidth="1"/>
    <col min="242" max="242" width="12.57421875" style="38" customWidth="1"/>
    <col min="243" max="243" width="1.1484375" style="38" customWidth="1"/>
    <col min="244" max="244" width="95.421875" style="38" customWidth="1"/>
    <col min="245" max="251" width="12.57421875" style="38" customWidth="1"/>
    <col min="252" max="16384" width="11.421875" style="38" customWidth="1"/>
  </cols>
  <sheetData>
    <row r="1" spans="1:11" ht="14.25" customHeight="1">
      <c r="A1" s="111"/>
      <c r="B1" s="111"/>
      <c r="C1" s="111"/>
      <c r="D1" s="112"/>
      <c r="E1" s="112"/>
      <c r="F1" s="112"/>
      <c r="G1" s="112"/>
      <c r="H1" s="267"/>
      <c r="I1" s="112"/>
      <c r="J1" s="113"/>
      <c r="K1" s="245"/>
    </row>
    <row r="2" spans="1:11" ht="25.5" customHeight="1">
      <c r="A2" s="111"/>
      <c r="B2" s="861" t="s">
        <v>177</v>
      </c>
      <c r="C2" s="861"/>
      <c r="D2" s="863"/>
      <c r="E2" s="864"/>
      <c r="F2" s="865"/>
      <c r="G2" s="270"/>
      <c r="H2" s="268"/>
      <c r="I2" s="268"/>
      <c r="J2" s="268"/>
      <c r="K2" s="245"/>
    </row>
    <row r="3" spans="1:11" ht="25.5" customHeight="1">
      <c r="A3" s="111"/>
      <c r="B3" s="861" t="s">
        <v>178</v>
      </c>
      <c r="C3" s="861"/>
      <c r="D3" s="856"/>
      <c r="E3" s="857"/>
      <c r="F3" s="858"/>
      <c r="G3" s="271"/>
      <c r="H3" s="269"/>
      <c r="I3" s="269"/>
      <c r="J3" s="269"/>
      <c r="K3" s="245"/>
    </row>
    <row r="4" spans="1:11" ht="14.25" customHeight="1">
      <c r="A4" s="111"/>
      <c r="B4" s="111"/>
      <c r="C4" s="111"/>
      <c r="D4" s="112"/>
      <c r="E4" s="112"/>
      <c r="F4" s="112"/>
      <c r="G4" s="112"/>
      <c r="H4" s="112"/>
      <c r="I4" s="112"/>
      <c r="J4" s="113"/>
      <c r="K4" s="245"/>
    </row>
    <row r="5" spans="1:11" ht="15.75" customHeight="1">
      <c r="A5" s="111"/>
      <c r="B5" s="114"/>
      <c r="C5" s="115"/>
      <c r="D5" s="116"/>
      <c r="E5" s="116"/>
      <c r="F5" s="116"/>
      <c r="G5" s="112"/>
      <c r="H5" s="112"/>
      <c r="I5" s="112"/>
      <c r="J5" s="113"/>
      <c r="K5" s="245"/>
    </row>
    <row r="6" spans="1:11" s="40" customFormat="1" ht="38.25" customHeight="1">
      <c r="A6" s="117"/>
      <c r="B6" s="859" t="s">
        <v>285</v>
      </c>
      <c r="C6" s="859"/>
      <c r="D6" s="859"/>
      <c r="E6" s="859"/>
      <c r="F6" s="859"/>
      <c r="G6" s="859"/>
      <c r="H6" s="859"/>
      <c r="I6" s="859"/>
      <c r="J6" s="859"/>
      <c r="K6" s="246"/>
    </row>
    <row r="7" spans="1:11" ht="12.75">
      <c r="A7" s="111"/>
      <c r="B7" s="119"/>
      <c r="C7" s="118"/>
      <c r="D7" s="116"/>
      <c r="E7" s="116"/>
      <c r="F7" s="116"/>
      <c r="G7" s="112"/>
      <c r="H7" s="112"/>
      <c r="I7" s="112"/>
      <c r="J7" s="113"/>
      <c r="K7" s="245"/>
    </row>
    <row r="8" spans="1:11" ht="13.5" thickBot="1">
      <c r="A8" s="111"/>
      <c r="B8" s="119"/>
      <c r="C8" s="118"/>
      <c r="D8" s="116"/>
      <c r="E8" s="116"/>
      <c r="F8" s="116"/>
      <c r="G8" s="112"/>
      <c r="H8" s="112"/>
      <c r="I8" s="112"/>
      <c r="J8" s="113"/>
      <c r="K8" s="245"/>
    </row>
    <row r="9" spans="1:11" s="41" customFormat="1" ht="12.75" customHeight="1">
      <c r="A9" s="119"/>
      <c r="B9" s="119" t="s">
        <v>186</v>
      </c>
      <c r="C9" s="119"/>
      <c r="D9" s="846" t="str">
        <f>IF('Page de garde'!$D$4="","Réalisations Exercice N-1","Réalisations Exercice "&amp;('Page de garde'!$D$4-1))</f>
        <v>Réalisations Exercice N-1</v>
      </c>
      <c r="E9" s="849" t="str">
        <f>IF('Page de garde'!$D$4="","Budget Exercice N (dépendance et soins)","Budget Exercice "&amp;'Page de garde'!$D$4&amp;" (dépendance et soins)")</f>
        <v>Budget Exercice N (dépendance et soins)</v>
      </c>
      <c r="F9" s="849"/>
      <c r="G9" s="849"/>
      <c r="H9" s="850" t="str">
        <f>IF('Page de garde'!$D$4="","Réalisé Exercice N (dépendance et soins)","Réalisé Exercice "&amp;'Page de garde'!$D$4&amp;" (dépendance et soins)")</f>
        <v>Réalisé Exercice N (dépendance et soins)</v>
      </c>
      <c r="I9" s="850"/>
      <c r="J9" s="851"/>
      <c r="K9" s="247"/>
    </row>
    <row r="10" spans="1:11" s="41" customFormat="1" ht="12.75">
      <c r="A10" s="119"/>
      <c r="B10" s="119"/>
      <c r="C10" s="119"/>
      <c r="D10" s="847"/>
      <c r="E10" s="852" t="s">
        <v>117</v>
      </c>
      <c r="F10" s="852" t="s">
        <v>118</v>
      </c>
      <c r="G10" s="852" t="s">
        <v>119</v>
      </c>
      <c r="H10" s="852" t="s">
        <v>120</v>
      </c>
      <c r="I10" s="852" t="s">
        <v>121</v>
      </c>
      <c r="J10" s="854" t="s">
        <v>122</v>
      </c>
      <c r="K10" s="247"/>
    </row>
    <row r="11" spans="1:11" s="41" customFormat="1" ht="33.75" customHeight="1" thickBot="1">
      <c r="A11" s="119"/>
      <c r="B11" s="120"/>
      <c r="C11" s="121" t="s">
        <v>180</v>
      </c>
      <c r="D11" s="848"/>
      <c r="E11" s="853"/>
      <c r="F11" s="853"/>
      <c r="G11" s="853"/>
      <c r="H11" s="853"/>
      <c r="I11" s="853"/>
      <c r="J11" s="855"/>
      <c r="K11" s="247"/>
    </row>
    <row r="12" spans="1:11" s="41" customFormat="1" ht="12.75" customHeight="1">
      <c r="A12" s="119"/>
      <c r="B12" s="122" t="s">
        <v>179</v>
      </c>
      <c r="C12" s="121"/>
      <c r="D12" s="123"/>
      <c r="E12" s="124" t="s">
        <v>123</v>
      </c>
      <c r="F12" s="123" t="s">
        <v>124</v>
      </c>
      <c r="G12" s="125" t="s">
        <v>125</v>
      </c>
      <c r="H12" s="125" t="s">
        <v>126</v>
      </c>
      <c r="I12" s="125" t="s">
        <v>127</v>
      </c>
      <c r="J12" s="126" t="s">
        <v>128</v>
      </c>
      <c r="K12" s="247"/>
    </row>
    <row r="13" spans="1:11" s="42" customFormat="1" ht="12.75" customHeight="1">
      <c r="A13" s="127"/>
      <c r="B13" s="128">
        <v>60</v>
      </c>
      <c r="C13" s="129" t="s">
        <v>76</v>
      </c>
      <c r="D13" s="635"/>
      <c r="E13" s="635"/>
      <c r="F13" s="635"/>
      <c r="G13" s="373">
        <f>E13+F13</f>
        <v>0</v>
      </c>
      <c r="H13" s="635"/>
      <c r="I13" s="373">
        <f>H13-G13</f>
        <v>0</v>
      </c>
      <c r="J13" s="381">
        <f>IF(G13=0,0,I13/G13)</f>
        <v>0</v>
      </c>
      <c r="K13" s="248"/>
    </row>
    <row r="14" spans="1:11" s="42" customFormat="1" ht="12.75" customHeight="1">
      <c r="A14" s="127"/>
      <c r="B14" s="128">
        <v>709</v>
      </c>
      <c r="C14" s="129" t="s">
        <v>2</v>
      </c>
      <c r="D14" s="635"/>
      <c r="E14" s="635"/>
      <c r="F14" s="635"/>
      <c r="G14" s="373">
        <f>E14+F14</f>
        <v>0</v>
      </c>
      <c r="H14" s="635"/>
      <c r="I14" s="373">
        <f>H14-G14</f>
        <v>0</v>
      </c>
      <c r="J14" s="381">
        <f>IF(G14=0,0,I14/G14)</f>
        <v>0</v>
      </c>
      <c r="K14" s="248"/>
    </row>
    <row r="15" spans="1:11" s="42" customFormat="1" ht="12.75" customHeight="1">
      <c r="A15" s="127"/>
      <c r="B15" s="128">
        <v>713</v>
      </c>
      <c r="C15" s="129" t="s">
        <v>3</v>
      </c>
      <c r="D15" s="635"/>
      <c r="E15" s="635"/>
      <c r="F15" s="635"/>
      <c r="G15" s="373">
        <f>E15+F15</f>
        <v>0</v>
      </c>
      <c r="H15" s="635"/>
      <c r="I15" s="373">
        <f>H15-G15</f>
        <v>0</v>
      </c>
      <c r="J15" s="381">
        <f>IF(G15=0,0,I15/G15)</f>
        <v>0</v>
      </c>
      <c r="K15" s="248"/>
    </row>
    <row r="16" spans="1:11" s="42" customFormat="1" ht="12.75" customHeight="1">
      <c r="A16" s="127"/>
      <c r="B16" s="128"/>
      <c r="C16" s="130"/>
      <c r="D16" s="131"/>
      <c r="E16" s="131"/>
      <c r="F16" s="131"/>
      <c r="G16" s="131"/>
      <c r="H16" s="131"/>
      <c r="I16" s="131"/>
      <c r="J16" s="132"/>
      <c r="K16" s="248"/>
    </row>
    <row r="17" spans="1:11" s="43" customFormat="1" ht="12.75" customHeight="1">
      <c r="A17" s="130"/>
      <c r="B17" s="122" t="s">
        <v>4</v>
      </c>
      <c r="C17" s="130"/>
      <c r="D17" s="131"/>
      <c r="E17" s="131"/>
      <c r="F17" s="131"/>
      <c r="G17" s="131"/>
      <c r="H17" s="131"/>
      <c r="I17" s="131"/>
      <c r="J17" s="132"/>
      <c r="K17" s="248"/>
    </row>
    <row r="18" spans="1:20" s="44" customFormat="1" ht="12.75" customHeight="1">
      <c r="A18" s="133"/>
      <c r="B18" s="128">
        <v>6111</v>
      </c>
      <c r="C18" s="129" t="s">
        <v>5</v>
      </c>
      <c r="D18" s="635"/>
      <c r="E18" s="635"/>
      <c r="F18" s="635"/>
      <c r="G18" s="373">
        <f>E18+F18</f>
        <v>0</v>
      </c>
      <c r="H18" s="635"/>
      <c r="I18" s="373">
        <f>H18-G18</f>
        <v>0</v>
      </c>
      <c r="J18" s="381">
        <f>IF(G18=0,0,I18/G18)</f>
        <v>0</v>
      </c>
      <c r="K18" s="249"/>
      <c r="N18" s="42"/>
      <c r="O18" s="42"/>
      <c r="P18" s="42"/>
      <c r="Q18" s="42"/>
      <c r="R18" s="42"/>
      <c r="S18" s="42"/>
      <c r="T18" s="42"/>
    </row>
    <row r="19" spans="1:20" s="45" customFormat="1" ht="12.75" customHeight="1">
      <c r="A19" s="134"/>
      <c r="B19" s="128">
        <v>6112</v>
      </c>
      <c r="C19" s="129" t="s">
        <v>6</v>
      </c>
      <c r="D19" s="635"/>
      <c r="E19" s="635"/>
      <c r="F19" s="635"/>
      <c r="G19" s="373">
        <f>E19+F19</f>
        <v>0</v>
      </c>
      <c r="H19" s="635"/>
      <c r="I19" s="373">
        <f>H19-G19</f>
        <v>0</v>
      </c>
      <c r="J19" s="381">
        <f>IF(G19=0,0,I19/G19)</f>
        <v>0</v>
      </c>
      <c r="K19" s="249"/>
      <c r="N19" s="42"/>
      <c r="O19" s="42"/>
      <c r="P19" s="42"/>
      <c r="Q19" s="42"/>
      <c r="R19" s="42"/>
      <c r="S19" s="42"/>
      <c r="T19" s="42"/>
    </row>
    <row r="20" spans="1:20" s="45" customFormat="1" ht="12.75" customHeight="1">
      <c r="A20" s="134"/>
      <c r="B20" s="128">
        <v>6118</v>
      </c>
      <c r="C20" s="129" t="s">
        <v>7</v>
      </c>
      <c r="D20" s="635"/>
      <c r="E20" s="635"/>
      <c r="F20" s="635"/>
      <c r="G20" s="373">
        <f>E20+F20</f>
        <v>0</v>
      </c>
      <c r="H20" s="635"/>
      <c r="I20" s="373">
        <f>H20-G20</f>
        <v>0</v>
      </c>
      <c r="J20" s="381">
        <f>IF(G20=0,0,I20/G20)</f>
        <v>0</v>
      </c>
      <c r="K20" s="249"/>
      <c r="N20" s="43"/>
      <c r="O20" s="43"/>
      <c r="P20" s="43"/>
      <c r="Q20" s="43"/>
      <c r="R20" s="43"/>
      <c r="S20" s="43"/>
      <c r="T20" s="43"/>
    </row>
    <row r="21" spans="1:20" s="43" customFormat="1" ht="12.75" customHeight="1">
      <c r="A21" s="130"/>
      <c r="B21" s="135" t="s">
        <v>1</v>
      </c>
      <c r="C21" s="130" t="s">
        <v>1</v>
      </c>
      <c r="D21" s="131"/>
      <c r="E21" s="131"/>
      <c r="F21" s="131"/>
      <c r="G21" s="131"/>
      <c r="H21" s="131"/>
      <c r="I21" s="131"/>
      <c r="J21" s="132"/>
      <c r="K21" s="248"/>
      <c r="N21" s="46"/>
      <c r="O21" s="47"/>
      <c r="P21" s="46"/>
      <c r="Q21" s="48"/>
      <c r="R21" s="48"/>
      <c r="S21" s="48"/>
      <c r="T21" s="48"/>
    </row>
    <row r="22" spans="1:11" s="49" customFormat="1" ht="12.75" customHeight="1">
      <c r="A22" s="136"/>
      <c r="B22" s="137" t="s">
        <v>8</v>
      </c>
      <c r="C22" s="136"/>
      <c r="D22" s="138"/>
      <c r="E22" s="138"/>
      <c r="F22" s="138"/>
      <c r="G22" s="138"/>
      <c r="H22" s="138"/>
      <c r="I22" s="138"/>
      <c r="J22" s="139"/>
      <c r="K22" s="250"/>
    </row>
    <row r="23" spans="1:11" s="50" customFormat="1" ht="12.75" customHeight="1">
      <c r="A23" s="140"/>
      <c r="B23" s="141">
        <v>624</v>
      </c>
      <c r="C23" s="142" t="s">
        <v>77</v>
      </c>
      <c r="D23" s="635"/>
      <c r="E23" s="635"/>
      <c r="F23" s="635"/>
      <c r="G23" s="373">
        <f aca="true" t="shared" si="0" ref="G23:G30">E23+F23</f>
        <v>0</v>
      </c>
      <c r="H23" s="635"/>
      <c r="I23" s="373">
        <f aca="true" t="shared" si="1" ref="I23:I30">H23-G23</f>
        <v>0</v>
      </c>
      <c r="J23" s="381">
        <f aca="true" t="shared" si="2" ref="J23:J30">IF(G23=0,0,I23/G23)</f>
        <v>0</v>
      </c>
      <c r="K23" s="250"/>
    </row>
    <row r="24" spans="1:11" s="50" customFormat="1" ht="12.75" customHeight="1">
      <c r="A24" s="140"/>
      <c r="B24" s="141">
        <v>625</v>
      </c>
      <c r="C24" s="142" t="s">
        <v>9</v>
      </c>
      <c r="D24" s="635"/>
      <c r="E24" s="635"/>
      <c r="F24" s="635"/>
      <c r="G24" s="373">
        <f t="shared" si="0"/>
        <v>0</v>
      </c>
      <c r="H24" s="635"/>
      <c r="I24" s="373">
        <f t="shared" si="1"/>
        <v>0</v>
      </c>
      <c r="J24" s="381">
        <f t="shared" si="2"/>
        <v>0</v>
      </c>
      <c r="K24" s="250"/>
    </row>
    <row r="25" spans="1:11" s="50" customFormat="1" ht="12.75" customHeight="1">
      <c r="A25" s="140"/>
      <c r="B25" s="141">
        <v>626</v>
      </c>
      <c r="C25" s="142" t="s">
        <v>10</v>
      </c>
      <c r="D25" s="635"/>
      <c r="E25" s="635"/>
      <c r="F25" s="635"/>
      <c r="G25" s="373">
        <f t="shared" si="0"/>
        <v>0</v>
      </c>
      <c r="H25" s="635"/>
      <c r="I25" s="373">
        <f t="shared" si="1"/>
        <v>0</v>
      </c>
      <c r="J25" s="381">
        <f t="shared" si="2"/>
        <v>0</v>
      </c>
      <c r="K25" s="250"/>
    </row>
    <row r="26" spans="1:11" s="50" customFormat="1" ht="12.75" customHeight="1">
      <c r="A26" s="140"/>
      <c r="B26" s="141">
        <v>628</v>
      </c>
      <c r="C26" s="142" t="s">
        <v>350</v>
      </c>
      <c r="D26" s="635"/>
      <c r="E26" s="635"/>
      <c r="F26" s="635"/>
      <c r="G26" s="373">
        <f t="shared" si="0"/>
        <v>0</v>
      </c>
      <c r="H26" s="635"/>
      <c r="I26" s="373">
        <f t="shared" si="1"/>
        <v>0</v>
      </c>
      <c r="J26" s="381">
        <f t="shared" si="2"/>
        <v>0</v>
      </c>
      <c r="K26" s="250"/>
    </row>
    <row r="27" spans="1:11" s="472" customFormat="1" ht="12.75" customHeight="1">
      <c r="A27" s="470"/>
      <c r="B27" s="141">
        <v>6281</v>
      </c>
      <c r="C27" s="142" t="s">
        <v>354</v>
      </c>
      <c r="D27" s="635"/>
      <c r="E27" s="635"/>
      <c r="F27" s="635"/>
      <c r="G27" s="373">
        <f t="shared" si="0"/>
        <v>0</v>
      </c>
      <c r="H27" s="635"/>
      <c r="I27" s="373">
        <f t="shared" si="1"/>
        <v>0</v>
      </c>
      <c r="J27" s="381">
        <f t="shared" si="2"/>
        <v>0</v>
      </c>
      <c r="K27" s="471"/>
    </row>
    <row r="28" spans="1:11" s="472" customFormat="1" ht="12.75" customHeight="1">
      <c r="A28" s="470"/>
      <c r="B28" s="141">
        <v>6282</v>
      </c>
      <c r="C28" s="142" t="s">
        <v>355</v>
      </c>
      <c r="D28" s="635"/>
      <c r="E28" s="635"/>
      <c r="F28" s="635"/>
      <c r="G28" s="373">
        <f t="shared" si="0"/>
        <v>0</v>
      </c>
      <c r="H28" s="635"/>
      <c r="I28" s="373">
        <f t="shared" si="1"/>
        <v>0</v>
      </c>
      <c r="J28" s="381">
        <f t="shared" si="2"/>
        <v>0</v>
      </c>
      <c r="K28" s="471"/>
    </row>
    <row r="29" spans="1:11" s="472" customFormat="1" ht="12.75" customHeight="1">
      <c r="A29" s="470"/>
      <c r="B29" s="141">
        <v>6283</v>
      </c>
      <c r="C29" s="142" t="s">
        <v>356</v>
      </c>
      <c r="D29" s="635"/>
      <c r="E29" s="635"/>
      <c r="F29" s="635"/>
      <c r="G29" s="373">
        <f t="shared" si="0"/>
        <v>0</v>
      </c>
      <c r="H29" s="635"/>
      <c r="I29" s="373">
        <f t="shared" si="1"/>
        <v>0</v>
      </c>
      <c r="J29" s="381">
        <f t="shared" si="2"/>
        <v>0</v>
      </c>
      <c r="K29" s="471"/>
    </row>
    <row r="30" spans="1:11" s="472" customFormat="1" ht="12.75" customHeight="1">
      <c r="A30" s="470"/>
      <c r="B30" s="141">
        <v>6284</v>
      </c>
      <c r="C30" s="142" t="s">
        <v>357</v>
      </c>
      <c r="D30" s="635"/>
      <c r="E30" s="635"/>
      <c r="F30" s="635"/>
      <c r="G30" s="373">
        <f t="shared" si="0"/>
        <v>0</v>
      </c>
      <c r="H30" s="635"/>
      <c r="I30" s="373">
        <f t="shared" si="1"/>
        <v>0</v>
      </c>
      <c r="J30" s="381">
        <f t="shared" si="2"/>
        <v>0</v>
      </c>
      <c r="K30" s="471"/>
    </row>
    <row r="31" spans="1:11" s="40" customFormat="1" ht="9" customHeight="1" thickBot="1">
      <c r="A31" s="143"/>
      <c r="B31" s="144"/>
      <c r="C31" s="145"/>
      <c r="D31" s="146"/>
      <c r="E31" s="146"/>
      <c r="F31" s="146"/>
      <c r="G31" s="146"/>
      <c r="H31" s="146"/>
      <c r="I31" s="146"/>
      <c r="J31" s="147"/>
      <c r="K31" s="251"/>
    </row>
    <row r="32" spans="1:11" s="50" customFormat="1" ht="13.5" customHeight="1" thickBot="1" thickTop="1">
      <c r="A32" s="140"/>
      <c r="B32" s="148"/>
      <c r="C32" s="365" t="s">
        <v>11</v>
      </c>
      <c r="D32" s="374">
        <f>SUM(D13:D15)+SUM(D18:D20)+SUM(D23:D30)</f>
        <v>0</v>
      </c>
      <c r="E32" s="375">
        <f>SUM(E13:E15)+SUM(E18:E20)+SUM(E23:E30)</f>
        <v>0</v>
      </c>
      <c r="F32" s="375">
        <f>SUM(F13:F15)+SUM(F18:F20)+SUM(F23:F30)</f>
        <v>0</v>
      </c>
      <c r="G32" s="375">
        <f>E32+F32</f>
        <v>0</v>
      </c>
      <c r="H32" s="375">
        <f>SUM(H13:H15)+SUM(H18:H20)+SUM(H23:H30)</f>
        <v>0</v>
      </c>
      <c r="I32" s="375">
        <f>H32-G32</f>
        <v>0</v>
      </c>
      <c r="J32" s="382">
        <f>IF(G32=0,0,I32/G32)</f>
        <v>0</v>
      </c>
      <c r="K32" s="250"/>
    </row>
    <row r="33" spans="1:11" s="50" customFormat="1" ht="9" customHeight="1" thickBot="1" thickTop="1">
      <c r="A33" s="140"/>
      <c r="B33" s="149"/>
      <c r="C33" s="150"/>
      <c r="D33" s="146"/>
      <c r="E33" s="146"/>
      <c r="F33" s="146"/>
      <c r="G33" s="151"/>
      <c r="H33" s="151"/>
      <c r="I33" s="151"/>
      <c r="J33" s="152"/>
      <c r="K33" s="252"/>
    </row>
    <row r="34" spans="1:11" s="51" customFormat="1" ht="12.75" customHeight="1">
      <c r="A34" s="153"/>
      <c r="B34" s="154"/>
      <c r="C34" s="455" t="s">
        <v>181</v>
      </c>
      <c r="D34" s="846" t="str">
        <f>IF('Page de garde'!$D$4="","Réalisations Exercice N-1","Réalisations Exercice "&amp;('Page de garde'!$D$4-1))</f>
        <v>Réalisations Exercice N-1</v>
      </c>
      <c r="E34" s="849" t="str">
        <f>IF('Page de garde'!$D$4="","Budget Exercice N (dépendance et soins)","Budget Exercice "&amp;'Page de garde'!$D$4&amp;" (dépendance et soins)")</f>
        <v>Budget Exercice N (dépendance et soins)</v>
      </c>
      <c r="F34" s="849"/>
      <c r="G34" s="849"/>
      <c r="H34" s="850" t="str">
        <f>IF('Page de garde'!$D$4="","Réalisé Exercice N (dépendance et soins)","Réalisé Exercice "&amp;'Page de garde'!$D$4&amp;" (dépendance et soins)")</f>
        <v>Réalisé Exercice N (dépendance et soins)</v>
      </c>
      <c r="I34" s="850"/>
      <c r="J34" s="851"/>
      <c r="K34" s="253"/>
    </row>
    <row r="35" spans="1:11" s="52" customFormat="1" ht="12.75">
      <c r="A35" s="155"/>
      <c r="B35" s="156"/>
      <c r="C35" s="157"/>
      <c r="D35" s="847"/>
      <c r="E35" s="852" t="s">
        <v>117</v>
      </c>
      <c r="F35" s="852" t="s">
        <v>118</v>
      </c>
      <c r="G35" s="852" t="s">
        <v>119</v>
      </c>
      <c r="H35" s="852" t="s">
        <v>120</v>
      </c>
      <c r="I35" s="852" t="s">
        <v>121</v>
      </c>
      <c r="J35" s="854" t="s">
        <v>122</v>
      </c>
      <c r="K35" s="253"/>
    </row>
    <row r="36" spans="1:11" s="52" customFormat="1" ht="33" customHeight="1" thickBot="1">
      <c r="A36" s="155"/>
      <c r="B36" s="156"/>
      <c r="C36" s="157"/>
      <c r="D36" s="848"/>
      <c r="E36" s="853"/>
      <c r="F36" s="853"/>
      <c r="G36" s="853"/>
      <c r="H36" s="853"/>
      <c r="I36" s="853"/>
      <c r="J36" s="855"/>
      <c r="K36" s="253"/>
    </row>
    <row r="37" spans="1:11" s="52" customFormat="1" ht="12.75">
      <c r="A37" s="155"/>
      <c r="B37" s="156"/>
      <c r="C37" s="157"/>
      <c r="D37" s="123"/>
      <c r="E37" s="124" t="s">
        <v>123</v>
      </c>
      <c r="F37" s="123" t="s">
        <v>124</v>
      </c>
      <c r="G37" s="125" t="s">
        <v>125</v>
      </c>
      <c r="H37" s="125" t="s">
        <v>126</v>
      </c>
      <c r="I37" s="125" t="s">
        <v>127</v>
      </c>
      <c r="J37" s="126" t="s">
        <v>128</v>
      </c>
      <c r="K37" s="253"/>
    </row>
    <row r="38" spans="1:11" s="40" customFormat="1" ht="12.75" customHeight="1">
      <c r="A38" s="143"/>
      <c r="B38" s="158">
        <v>621</v>
      </c>
      <c r="C38" s="159" t="s">
        <v>12</v>
      </c>
      <c r="D38" s="637"/>
      <c r="E38" s="637"/>
      <c r="F38" s="637"/>
      <c r="G38" s="376">
        <f aca="true" t="shared" si="3" ref="G38:G48">E38+F38</f>
        <v>0</v>
      </c>
      <c r="H38" s="637"/>
      <c r="I38" s="376">
        <f aca="true" t="shared" si="4" ref="I38:I48">H38-G38</f>
        <v>0</v>
      </c>
      <c r="J38" s="383">
        <f aca="true" t="shared" si="5" ref="J38:J48">IF(G38=0,0,I38/G38)</f>
        <v>0</v>
      </c>
      <c r="K38" s="251"/>
    </row>
    <row r="39" spans="1:11" s="40" customFormat="1" ht="12.75" customHeight="1">
      <c r="A39" s="143"/>
      <c r="B39" s="158">
        <v>622</v>
      </c>
      <c r="C39" s="159" t="s">
        <v>13</v>
      </c>
      <c r="D39" s="637"/>
      <c r="E39" s="637"/>
      <c r="F39" s="637"/>
      <c r="G39" s="376">
        <f t="shared" si="3"/>
        <v>0</v>
      </c>
      <c r="H39" s="637"/>
      <c r="I39" s="376">
        <f t="shared" si="4"/>
        <v>0</v>
      </c>
      <c r="J39" s="383">
        <f t="shared" si="5"/>
        <v>0</v>
      </c>
      <c r="K39" s="251"/>
    </row>
    <row r="40" spans="1:11" s="40" customFormat="1" ht="25.5" customHeight="1">
      <c r="A40" s="143"/>
      <c r="B40" s="158">
        <v>631</v>
      </c>
      <c r="C40" s="159" t="s">
        <v>14</v>
      </c>
      <c r="D40" s="637"/>
      <c r="E40" s="637"/>
      <c r="F40" s="637"/>
      <c r="G40" s="376">
        <f t="shared" si="3"/>
        <v>0</v>
      </c>
      <c r="H40" s="637"/>
      <c r="I40" s="376">
        <f t="shared" si="4"/>
        <v>0</v>
      </c>
      <c r="J40" s="383">
        <f t="shared" si="5"/>
        <v>0</v>
      </c>
      <c r="K40" s="251"/>
    </row>
    <row r="41" spans="1:11" s="40" customFormat="1" ht="12.75" customHeight="1">
      <c r="A41" s="143"/>
      <c r="B41" s="158">
        <v>633</v>
      </c>
      <c r="C41" s="159" t="s">
        <v>15</v>
      </c>
      <c r="D41" s="637"/>
      <c r="E41" s="637"/>
      <c r="F41" s="637"/>
      <c r="G41" s="376">
        <f t="shared" si="3"/>
        <v>0</v>
      </c>
      <c r="H41" s="637"/>
      <c r="I41" s="376">
        <f t="shared" si="4"/>
        <v>0</v>
      </c>
      <c r="J41" s="383">
        <f t="shared" si="5"/>
        <v>0</v>
      </c>
      <c r="K41" s="251"/>
    </row>
    <row r="42" spans="1:11" s="40" customFormat="1" ht="12.75" customHeight="1">
      <c r="A42" s="143"/>
      <c r="B42" s="158">
        <v>641</v>
      </c>
      <c r="C42" s="159" t="s">
        <v>16</v>
      </c>
      <c r="D42" s="637"/>
      <c r="E42" s="637"/>
      <c r="F42" s="637"/>
      <c r="G42" s="376">
        <f t="shared" si="3"/>
        <v>0</v>
      </c>
      <c r="H42" s="637"/>
      <c r="I42" s="376">
        <f t="shared" si="4"/>
        <v>0</v>
      </c>
      <c r="J42" s="383">
        <f t="shared" si="5"/>
        <v>0</v>
      </c>
      <c r="K42" s="251"/>
    </row>
    <row r="43" spans="1:11" s="40" customFormat="1" ht="12.75" customHeight="1">
      <c r="A43" s="143"/>
      <c r="B43" s="158">
        <v>642</v>
      </c>
      <c r="C43" s="159" t="s">
        <v>17</v>
      </c>
      <c r="D43" s="637"/>
      <c r="E43" s="637"/>
      <c r="F43" s="637"/>
      <c r="G43" s="376">
        <f t="shared" si="3"/>
        <v>0</v>
      </c>
      <c r="H43" s="637"/>
      <c r="I43" s="376">
        <f t="shared" si="4"/>
        <v>0</v>
      </c>
      <c r="J43" s="383">
        <f t="shared" si="5"/>
        <v>0</v>
      </c>
      <c r="K43" s="251"/>
    </row>
    <row r="44" spans="1:11" s="40" customFormat="1" ht="12.75" customHeight="1">
      <c r="A44" s="143"/>
      <c r="B44" s="158">
        <v>643</v>
      </c>
      <c r="C44" s="159" t="s">
        <v>18</v>
      </c>
      <c r="D44" s="637"/>
      <c r="E44" s="637"/>
      <c r="F44" s="637"/>
      <c r="G44" s="376">
        <f t="shared" si="3"/>
        <v>0</v>
      </c>
      <c r="H44" s="637"/>
      <c r="I44" s="376">
        <f t="shared" si="4"/>
        <v>0</v>
      </c>
      <c r="J44" s="383">
        <f t="shared" si="5"/>
        <v>0</v>
      </c>
      <c r="K44" s="251"/>
    </row>
    <row r="45" spans="1:11" s="53" customFormat="1" ht="12.75" customHeight="1">
      <c r="A45" s="160"/>
      <c r="B45" s="161">
        <v>645</v>
      </c>
      <c r="C45" s="159" t="s">
        <v>19</v>
      </c>
      <c r="D45" s="635"/>
      <c r="E45" s="635"/>
      <c r="F45" s="635"/>
      <c r="G45" s="373">
        <f t="shared" si="3"/>
        <v>0</v>
      </c>
      <c r="H45" s="635"/>
      <c r="I45" s="373">
        <f t="shared" si="4"/>
        <v>0</v>
      </c>
      <c r="J45" s="381">
        <f t="shared" si="5"/>
        <v>0</v>
      </c>
      <c r="K45" s="254"/>
    </row>
    <row r="46" spans="1:11" s="53" customFormat="1" ht="12.75" customHeight="1">
      <c r="A46" s="160"/>
      <c r="B46" s="161">
        <v>646</v>
      </c>
      <c r="C46" s="159" t="s">
        <v>20</v>
      </c>
      <c r="D46" s="635"/>
      <c r="E46" s="635"/>
      <c r="F46" s="635"/>
      <c r="G46" s="373">
        <f t="shared" si="3"/>
        <v>0</v>
      </c>
      <c r="H46" s="635"/>
      <c r="I46" s="373">
        <f t="shared" si="4"/>
        <v>0</v>
      </c>
      <c r="J46" s="381">
        <f t="shared" si="5"/>
        <v>0</v>
      </c>
      <c r="K46" s="254"/>
    </row>
    <row r="47" spans="1:11" s="40" customFormat="1" ht="12.75" customHeight="1">
      <c r="A47" s="143"/>
      <c r="B47" s="158">
        <v>647</v>
      </c>
      <c r="C47" s="159" t="s">
        <v>21</v>
      </c>
      <c r="D47" s="637"/>
      <c r="E47" s="637"/>
      <c r="F47" s="637"/>
      <c r="G47" s="376">
        <f t="shared" si="3"/>
        <v>0</v>
      </c>
      <c r="H47" s="637"/>
      <c r="I47" s="376">
        <f t="shared" si="4"/>
        <v>0</v>
      </c>
      <c r="J47" s="383">
        <f t="shared" si="5"/>
        <v>0</v>
      </c>
      <c r="K47" s="251"/>
    </row>
    <row r="48" spans="1:11" s="40" customFormat="1" ht="12.75" customHeight="1">
      <c r="A48" s="143"/>
      <c r="B48" s="158">
        <v>648</v>
      </c>
      <c r="C48" s="159" t="s">
        <v>22</v>
      </c>
      <c r="D48" s="637"/>
      <c r="E48" s="637"/>
      <c r="F48" s="637"/>
      <c r="G48" s="376">
        <f t="shared" si="3"/>
        <v>0</v>
      </c>
      <c r="H48" s="637"/>
      <c r="I48" s="376">
        <f t="shared" si="4"/>
        <v>0</v>
      </c>
      <c r="J48" s="383">
        <f t="shared" si="5"/>
        <v>0</v>
      </c>
      <c r="K48" s="251"/>
    </row>
    <row r="49" spans="1:11" s="54" customFormat="1" ht="9.75" customHeight="1" thickBot="1">
      <c r="A49" s="162"/>
      <c r="B49" s="144"/>
      <c r="C49" s="163"/>
      <c r="D49" s="164"/>
      <c r="E49" s="164"/>
      <c r="F49" s="164"/>
      <c r="G49" s="164"/>
      <c r="H49" s="164"/>
      <c r="I49" s="164"/>
      <c r="J49" s="165"/>
      <c r="K49" s="251"/>
    </row>
    <row r="50" spans="1:11" s="40" customFormat="1" ht="13.5" customHeight="1" thickBot="1" thickTop="1">
      <c r="A50" s="143"/>
      <c r="B50" s="144"/>
      <c r="C50" s="366" t="s">
        <v>23</v>
      </c>
      <c r="D50" s="375">
        <f>SUM(D38:D48)</f>
        <v>0</v>
      </c>
      <c r="E50" s="375">
        <f>SUM(E38:E48)</f>
        <v>0</v>
      </c>
      <c r="F50" s="375">
        <f>SUM(F38:F48)</f>
        <v>0</v>
      </c>
      <c r="G50" s="375">
        <f>E50+F50</f>
        <v>0</v>
      </c>
      <c r="H50" s="375">
        <f>SUM(H38:H48)</f>
        <v>0</v>
      </c>
      <c r="I50" s="375">
        <f>H50-G50</f>
        <v>0</v>
      </c>
      <c r="J50" s="382">
        <f>IF(G50=0,0,I50/G50)</f>
        <v>0</v>
      </c>
      <c r="K50" s="251"/>
    </row>
    <row r="51" spans="1:11" s="54" customFormat="1" ht="13.5" thickTop="1">
      <c r="A51" s="162"/>
      <c r="B51" s="144"/>
      <c r="C51" s="145"/>
      <c r="D51" s="146"/>
      <c r="E51" s="146"/>
      <c r="F51" s="146"/>
      <c r="G51" s="164"/>
      <c r="H51" s="164"/>
      <c r="I51" s="164"/>
      <c r="J51" s="165"/>
      <c r="K51" s="246"/>
    </row>
    <row r="52" spans="1:11" s="40" customFormat="1" ht="5.25" customHeight="1" thickBot="1">
      <c r="A52" s="143"/>
      <c r="B52" s="144"/>
      <c r="C52" s="145"/>
      <c r="D52" s="146"/>
      <c r="E52" s="146"/>
      <c r="F52" s="146"/>
      <c r="G52" s="166"/>
      <c r="H52" s="166"/>
      <c r="I52" s="166"/>
      <c r="J52" s="167"/>
      <c r="K52" s="246"/>
    </row>
    <row r="53" spans="1:11" ht="12.75" customHeight="1">
      <c r="A53" s="168"/>
      <c r="B53" s="168"/>
      <c r="C53" s="455" t="s">
        <v>182</v>
      </c>
      <c r="D53" s="846" t="str">
        <f>IF('Page de garde'!$D$4="","Réalisations Exercice N-1","Réalisations Exercice "&amp;('Page de garde'!$D$4-1))</f>
        <v>Réalisations Exercice N-1</v>
      </c>
      <c r="E53" s="849" t="str">
        <f>IF('Page de garde'!$D$4="","Budget Exercice N (dépendance et soins)","Budget Exercice "&amp;'Page de garde'!$D$4&amp;" (dépendance et soins)")</f>
        <v>Budget Exercice N (dépendance et soins)</v>
      </c>
      <c r="F53" s="849"/>
      <c r="G53" s="849"/>
      <c r="H53" s="850" t="str">
        <f>IF('Page de garde'!$D$4="","Réalisé Exercice N (dépendance et soins)","Réalisé Exercice "&amp;'Page de garde'!$D$4&amp;" (dépendance et soins)")</f>
        <v>Réalisé Exercice N (dépendance et soins)</v>
      </c>
      <c r="I53" s="850"/>
      <c r="J53" s="851"/>
      <c r="K53" s="245"/>
    </row>
    <row r="54" spans="1:11" ht="12.75">
      <c r="A54" s="168"/>
      <c r="B54" s="168"/>
      <c r="C54" s="169"/>
      <c r="D54" s="847"/>
      <c r="E54" s="852" t="s">
        <v>117</v>
      </c>
      <c r="F54" s="852" t="s">
        <v>118</v>
      </c>
      <c r="G54" s="852" t="s">
        <v>119</v>
      </c>
      <c r="H54" s="852" t="s">
        <v>120</v>
      </c>
      <c r="I54" s="852" t="s">
        <v>121</v>
      </c>
      <c r="J54" s="854" t="s">
        <v>122</v>
      </c>
      <c r="K54" s="245"/>
    </row>
    <row r="55" spans="1:11" ht="39.75" customHeight="1" thickBot="1">
      <c r="A55" s="168"/>
      <c r="B55" s="168"/>
      <c r="C55" s="169"/>
      <c r="D55" s="848"/>
      <c r="E55" s="853"/>
      <c r="F55" s="853"/>
      <c r="G55" s="853"/>
      <c r="H55" s="853"/>
      <c r="I55" s="853"/>
      <c r="J55" s="855"/>
      <c r="K55" s="245"/>
    </row>
    <row r="56" spans="1:11" ht="12.75">
      <c r="A56" s="168"/>
      <c r="B56" s="168"/>
      <c r="C56" s="169"/>
      <c r="D56" s="123"/>
      <c r="E56" s="124" t="s">
        <v>123</v>
      </c>
      <c r="F56" s="123" t="s">
        <v>124</v>
      </c>
      <c r="G56" s="125" t="s">
        <v>125</v>
      </c>
      <c r="H56" s="125" t="s">
        <v>126</v>
      </c>
      <c r="I56" s="125" t="s">
        <v>127</v>
      </c>
      <c r="J56" s="126" t="s">
        <v>128</v>
      </c>
      <c r="K56" s="245"/>
    </row>
    <row r="57" spans="1:11" s="42" customFormat="1" ht="12.75" customHeight="1">
      <c r="A57" s="127"/>
      <c r="B57" s="128">
        <v>612</v>
      </c>
      <c r="C57" s="129" t="s">
        <v>24</v>
      </c>
      <c r="D57" s="635"/>
      <c r="E57" s="635"/>
      <c r="F57" s="635"/>
      <c r="G57" s="373">
        <f aca="true" t="shared" si="6" ref="G57:G67">E57+F57</f>
        <v>0</v>
      </c>
      <c r="H57" s="635"/>
      <c r="I57" s="373">
        <f aca="true" t="shared" si="7" ref="I57:I67">H57-G57</f>
        <v>0</v>
      </c>
      <c r="J57" s="381">
        <f aca="true" t="shared" si="8" ref="J57:J67">IF(G57=0,0,I57/G57)</f>
        <v>0</v>
      </c>
      <c r="K57" s="248"/>
    </row>
    <row r="58" spans="1:11" s="42" customFormat="1" ht="12.75" customHeight="1">
      <c r="A58" s="127"/>
      <c r="B58" s="128">
        <v>613</v>
      </c>
      <c r="C58" s="129" t="s">
        <v>78</v>
      </c>
      <c r="D58" s="635"/>
      <c r="E58" s="635"/>
      <c r="F58" s="635"/>
      <c r="G58" s="373">
        <f t="shared" si="6"/>
        <v>0</v>
      </c>
      <c r="H58" s="635"/>
      <c r="I58" s="373">
        <f t="shared" si="7"/>
        <v>0</v>
      </c>
      <c r="J58" s="381">
        <f t="shared" si="8"/>
        <v>0</v>
      </c>
      <c r="K58" s="248"/>
    </row>
    <row r="59" spans="1:11" s="42" customFormat="1" ht="12.75" customHeight="1">
      <c r="A59" s="127"/>
      <c r="B59" s="128">
        <v>614</v>
      </c>
      <c r="C59" s="129" t="s">
        <v>25</v>
      </c>
      <c r="D59" s="635"/>
      <c r="E59" s="635"/>
      <c r="F59" s="635"/>
      <c r="G59" s="373">
        <f t="shared" si="6"/>
        <v>0</v>
      </c>
      <c r="H59" s="635"/>
      <c r="I59" s="373">
        <f t="shared" si="7"/>
        <v>0</v>
      </c>
      <c r="J59" s="381">
        <f t="shared" si="8"/>
        <v>0</v>
      </c>
      <c r="K59" s="248"/>
    </row>
    <row r="60" spans="1:11" s="42" customFormat="1" ht="12.75" customHeight="1">
      <c r="A60" s="127"/>
      <c r="B60" s="128">
        <v>615</v>
      </c>
      <c r="C60" s="129" t="s">
        <v>79</v>
      </c>
      <c r="D60" s="635"/>
      <c r="E60" s="635"/>
      <c r="F60" s="635"/>
      <c r="G60" s="373">
        <f t="shared" si="6"/>
        <v>0</v>
      </c>
      <c r="H60" s="635"/>
      <c r="I60" s="373">
        <f t="shared" si="7"/>
        <v>0</v>
      </c>
      <c r="J60" s="381">
        <f t="shared" si="8"/>
        <v>0</v>
      </c>
      <c r="K60" s="248"/>
    </row>
    <row r="61" spans="1:11" s="42" customFormat="1" ht="12.75" customHeight="1">
      <c r="A61" s="127"/>
      <c r="B61" s="128">
        <v>616</v>
      </c>
      <c r="C61" s="129" t="s">
        <v>26</v>
      </c>
      <c r="D61" s="635"/>
      <c r="E61" s="635"/>
      <c r="F61" s="635"/>
      <c r="G61" s="373">
        <f t="shared" si="6"/>
        <v>0</v>
      </c>
      <c r="H61" s="635"/>
      <c r="I61" s="373">
        <f t="shared" si="7"/>
        <v>0</v>
      </c>
      <c r="J61" s="381">
        <f t="shared" si="8"/>
        <v>0</v>
      </c>
      <c r="K61" s="248"/>
    </row>
    <row r="62" spans="1:11" s="42" customFormat="1" ht="12.75" customHeight="1">
      <c r="A62" s="127"/>
      <c r="B62" s="128">
        <v>617</v>
      </c>
      <c r="C62" s="129" t="s">
        <v>27</v>
      </c>
      <c r="D62" s="635"/>
      <c r="E62" s="635"/>
      <c r="F62" s="635"/>
      <c r="G62" s="373">
        <f t="shared" si="6"/>
        <v>0</v>
      </c>
      <c r="H62" s="635"/>
      <c r="I62" s="373">
        <f t="shared" si="7"/>
        <v>0</v>
      </c>
      <c r="J62" s="381">
        <f t="shared" si="8"/>
        <v>0</v>
      </c>
      <c r="K62" s="248"/>
    </row>
    <row r="63" spans="1:11" s="42" customFormat="1" ht="12.75" customHeight="1">
      <c r="A63" s="127"/>
      <c r="B63" s="170">
        <v>618</v>
      </c>
      <c r="C63" s="129" t="s">
        <v>28</v>
      </c>
      <c r="D63" s="635"/>
      <c r="E63" s="635"/>
      <c r="F63" s="635"/>
      <c r="G63" s="373">
        <f t="shared" si="6"/>
        <v>0</v>
      </c>
      <c r="H63" s="635"/>
      <c r="I63" s="373">
        <f t="shared" si="7"/>
        <v>0</v>
      </c>
      <c r="J63" s="381">
        <f t="shared" si="8"/>
        <v>0</v>
      </c>
      <c r="K63" s="248"/>
    </row>
    <row r="64" spans="1:11" s="50" customFormat="1" ht="12.75" customHeight="1">
      <c r="A64" s="140"/>
      <c r="B64" s="141">
        <v>623</v>
      </c>
      <c r="C64" s="142" t="s">
        <v>29</v>
      </c>
      <c r="D64" s="635"/>
      <c r="E64" s="635"/>
      <c r="F64" s="635"/>
      <c r="G64" s="373">
        <f t="shared" si="6"/>
        <v>0</v>
      </c>
      <c r="H64" s="635"/>
      <c r="I64" s="373">
        <f t="shared" si="7"/>
        <v>0</v>
      </c>
      <c r="J64" s="381">
        <f t="shared" si="8"/>
        <v>0</v>
      </c>
      <c r="K64" s="250"/>
    </row>
    <row r="65" spans="1:11" s="50" customFormat="1" ht="12.75" customHeight="1">
      <c r="A65" s="140"/>
      <c r="B65" s="141">
        <v>627</v>
      </c>
      <c r="C65" s="142" t="s">
        <v>30</v>
      </c>
      <c r="D65" s="635"/>
      <c r="E65" s="635"/>
      <c r="F65" s="635"/>
      <c r="G65" s="373">
        <f t="shared" si="6"/>
        <v>0</v>
      </c>
      <c r="H65" s="635"/>
      <c r="I65" s="373">
        <f t="shared" si="7"/>
        <v>0</v>
      </c>
      <c r="J65" s="381">
        <f t="shared" si="8"/>
        <v>0</v>
      </c>
      <c r="K65" s="250"/>
    </row>
    <row r="66" spans="1:11" s="42" customFormat="1" ht="12.75" customHeight="1">
      <c r="A66" s="127"/>
      <c r="B66" s="171">
        <v>635</v>
      </c>
      <c r="C66" s="172" t="s">
        <v>331</v>
      </c>
      <c r="D66" s="635"/>
      <c r="E66" s="635"/>
      <c r="F66" s="635"/>
      <c r="G66" s="373">
        <f t="shared" si="6"/>
        <v>0</v>
      </c>
      <c r="H66" s="635"/>
      <c r="I66" s="373">
        <f t="shared" si="7"/>
        <v>0</v>
      </c>
      <c r="J66" s="381">
        <f t="shared" si="8"/>
        <v>0</v>
      </c>
      <c r="K66" s="248"/>
    </row>
    <row r="67" spans="1:11" s="42" customFormat="1" ht="12.75" customHeight="1">
      <c r="A67" s="127"/>
      <c r="B67" s="173">
        <v>637</v>
      </c>
      <c r="C67" s="172" t="s">
        <v>332</v>
      </c>
      <c r="D67" s="635"/>
      <c r="E67" s="635"/>
      <c r="F67" s="635"/>
      <c r="G67" s="373">
        <f t="shared" si="6"/>
        <v>0</v>
      </c>
      <c r="H67" s="635"/>
      <c r="I67" s="373">
        <f t="shared" si="7"/>
        <v>0</v>
      </c>
      <c r="J67" s="381">
        <f t="shared" si="8"/>
        <v>0</v>
      </c>
      <c r="K67" s="248"/>
    </row>
    <row r="68" spans="1:11" s="42" customFormat="1" ht="5.25" customHeight="1">
      <c r="A68" s="127"/>
      <c r="B68" s="173"/>
      <c r="C68" s="174"/>
      <c r="D68" s="131"/>
      <c r="E68" s="131"/>
      <c r="F68" s="131"/>
      <c r="G68" s="131"/>
      <c r="H68" s="131"/>
      <c r="I68" s="131"/>
      <c r="J68" s="132"/>
      <c r="K68" s="255"/>
    </row>
    <row r="69" spans="1:11" s="42" customFormat="1" ht="12.75">
      <c r="A69" s="127"/>
      <c r="B69" s="175" t="s">
        <v>31</v>
      </c>
      <c r="C69" s="174"/>
      <c r="D69" s="151"/>
      <c r="E69" s="151"/>
      <c r="F69" s="151"/>
      <c r="G69" s="151"/>
      <c r="H69" s="151"/>
      <c r="I69" s="151"/>
      <c r="J69" s="152"/>
      <c r="K69" s="255"/>
    </row>
    <row r="70" spans="1:11" s="42" customFormat="1" ht="25.5" customHeight="1">
      <c r="A70" s="127"/>
      <c r="B70" s="176">
        <v>651</v>
      </c>
      <c r="C70" s="142" t="s">
        <v>32</v>
      </c>
      <c r="D70" s="635"/>
      <c r="E70" s="635"/>
      <c r="F70" s="635"/>
      <c r="G70" s="373">
        <f aca="true" t="shared" si="9" ref="G70:G75">E70+F70</f>
        <v>0</v>
      </c>
      <c r="H70" s="635"/>
      <c r="I70" s="373">
        <f aca="true" t="shared" si="10" ref="I70:I75">H70-G70</f>
        <v>0</v>
      </c>
      <c r="J70" s="381">
        <f aca="true" t="shared" si="11" ref="J70:J75">IF(G70=0,0,I70/G70)</f>
        <v>0</v>
      </c>
      <c r="K70" s="248"/>
    </row>
    <row r="71" spans="1:11" s="42" customFormat="1" ht="12" customHeight="1">
      <c r="A71" s="127"/>
      <c r="B71" s="176">
        <v>653</v>
      </c>
      <c r="C71" s="142" t="s">
        <v>161</v>
      </c>
      <c r="D71" s="635"/>
      <c r="E71" s="635"/>
      <c r="F71" s="635"/>
      <c r="G71" s="373">
        <f>E71+F71</f>
        <v>0</v>
      </c>
      <c r="H71" s="635"/>
      <c r="I71" s="373">
        <f>H71-G71</f>
        <v>0</v>
      </c>
      <c r="J71" s="381">
        <f>IF(G71=0,0,I71/G71)</f>
        <v>0</v>
      </c>
      <c r="K71" s="248"/>
    </row>
    <row r="72" spans="1:11" s="42" customFormat="1" ht="12.75">
      <c r="A72" s="127"/>
      <c r="B72" s="177">
        <v>654</v>
      </c>
      <c r="C72" s="142" t="s">
        <v>33</v>
      </c>
      <c r="D72" s="635"/>
      <c r="E72" s="635"/>
      <c r="F72" s="635"/>
      <c r="G72" s="373">
        <f t="shared" si="9"/>
        <v>0</v>
      </c>
      <c r="H72" s="635"/>
      <c r="I72" s="373">
        <f t="shared" si="10"/>
        <v>0</v>
      </c>
      <c r="J72" s="381">
        <f t="shared" si="11"/>
        <v>0</v>
      </c>
      <c r="K72" s="248"/>
    </row>
    <row r="73" spans="1:11" s="42" customFormat="1" ht="11.25" customHeight="1">
      <c r="A73" s="127"/>
      <c r="B73" s="177">
        <v>655</v>
      </c>
      <c r="C73" s="142" t="s">
        <v>34</v>
      </c>
      <c r="D73" s="635"/>
      <c r="E73" s="635"/>
      <c r="F73" s="635"/>
      <c r="G73" s="373">
        <f t="shared" si="9"/>
        <v>0</v>
      </c>
      <c r="H73" s="635"/>
      <c r="I73" s="373">
        <f t="shared" si="10"/>
        <v>0</v>
      </c>
      <c r="J73" s="381">
        <f t="shared" si="11"/>
        <v>0</v>
      </c>
      <c r="K73" s="248"/>
    </row>
    <row r="74" spans="1:11" s="42" customFormat="1" ht="12.75">
      <c r="A74" s="127"/>
      <c r="B74" s="177">
        <v>657</v>
      </c>
      <c r="C74" s="142" t="s">
        <v>35</v>
      </c>
      <c r="D74" s="635"/>
      <c r="E74" s="635"/>
      <c r="F74" s="635"/>
      <c r="G74" s="373">
        <f t="shared" si="9"/>
        <v>0</v>
      </c>
      <c r="H74" s="635"/>
      <c r="I74" s="373">
        <f t="shared" si="10"/>
        <v>0</v>
      </c>
      <c r="J74" s="381">
        <f t="shared" si="11"/>
        <v>0</v>
      </c>
      <c r="K74" s="248"/>
    </row>
    <row r="75" spans="1:11" s="42" customFormat="1" ht="12.75">
      <c r="A75" s="127"/>
      <c r="B75" s="177">
        <v>658</v>
      </c>
      <c r="C75" s="142" t="s">
        <v>36</v>
      </c>
      <c r="D75" s="635"/>
      <c r="E75" s="635"/>
      <c r="F75" s="635"/>
      <c r="G75" s="373">
        <f t="shared" si="9"/>
        <v>0</v>
      </c>
      <c r="H75" s="635"/>
      <c r="I75" s="373">
        <f t="shared" si="10"/>
        <v>0</v>
      </c>
      <c r="J75" s="381">
        <f t="shared" si="11"/>
        <v>0</v>
      </c>
      <c r="K75" s="248"/>
    </row>
    <row r="76" spans="1:11" s="42" customFormat="1" ht="5.25" customHeight="1">
      <c r="A76" s="127"/>
      <c r="B76" s="177"/>
      <c r="C76" s="136"/>
      <c r="D76" s="131"/>
      <c r="E76" s="131"/>
      <c r="F76" s="131"/>
      <c r="G76" s="131"/>
      <c r="H76" s="131"/>
      <c r="I76" s="131"/>
      <c r="J76" s="132"/>
      <c r="K76" s="248"/>
    </row>
    <row r="77" spans="1:11" s="56" customFormat="1" ht="12.75">
      <c r="A77" s="178"/>
      <c r="B77" s="179" t="s">
        <v>37</v>
      </c>
      <c r="C77" s="180"/>
      <c r="D77" s="138"/>
      <c r="E77" s="138"/>
      <c r="F77" s="138"/>
      <c r="G77" s="138"/>
      <c r="H77" s="138"/>
      <c r="I77" s="138"/>
      <c r="J77" s="139"/>
      <c r="K77" s="256"/>
    </row>
    <row r="78" spans="1:11" s="57" customFormat="1" ht="12.75">
      <c r="A78" s="181"/>
      <c r="B78" s="182">
        <v>66</v>
      </c>
      <c r="C78" s="183" t="s">
        <v>38</v>
      </c>
      <c r="D78" s="635"/>
      <c r="E78" s="635"/>
      <c r="F78" s="635"/>
      <c r="G78" s="373">
        <f>E78+F78</f>
        <v>0</v>
      </c>
      <c r="H78" s="635"/>
      <c r="I78" s="373">
        <f>H78-G78</f>
        <v>0</v>
      </c>
      <c r="J78" s="381">
        <f>IF(G78=0,0,I78/G78)</f>
        <v>0</v>
      </c>
      <c r="K78" s="256"/>
    </row>
    <row r="79" spans="1:11" s="57" customFormat="1" ht="5.25" customHeight="1">
      <c r="A79" s="181"/>
      <c r="B79" s="184"/>
      <c r="C79" s="178"/>
      <c r="D79" s="131"/>
      <c r="E79" s="131"/>
      <c r="F79" s="131"/>
      <c r="G79" s="131"/>
      <c r="H79" s="131"/>
      <c r="I79" s="131"/>
      <c r="J79" s="132"/>
      <c r="K79" s="256"/>
    </row>
    <row r="80" spans="1:11" s="56" customFormat="1" ht="12.75">
      <c r="A80" s="178"/>
      <c r="B80" s="179" t="s">
        <v>39</v>
      </c>
      <c r="C80" s="180"/>
      <c r="D80" s="131"/>
      <c r="E80" s="131"/>
      <c r="F80" s="131"/>
      <c r="G80" s="131"/>
      <c r="H80" s="131"/>
      <c r="I80" s="131"/>
      <c r="J80" s="132"/>
      <c r="K80" s="256"/>
    </row>
    <row r="81" spans="1:11" s="57" customFormat="1" ht="12.75">
      <c r="A81" s="181"/>
      <c r="B81" s="182">
        <v>671</v>
      </c>
      <c r="C81" s="183" t="s">
        <v>40</v>
      </c>
      <c r="D81" s="635"/>
      <c r="E81" s="635"/>
      <c r="F81" s="635"/>
      <c r="G81" s="373">
        <f>E81+F81</f>
        <v>0</v>
      </c>
      <c r="H81" s="635"/>
      <c r="I81" s="373">
        <f>H81-G81</f>
        <v>0</v>
      </c>
      <c r="J81" s="381">
        <f>IF(G81=0,0,I81/G81)</f>
        <v>0</v>
      </c>
      <c r="K81" s="256"/>
    </row>
    <row r="82" spans="1:11" s="57" customFormat="1" ht="12.75">
      <c r="A82" s="181"/>
      <c r="B82" s="182">
        <v>675</v>
      </c>
      <c r="C82" s="183" t="s">
        <v>41</v>
      </c>
      <c r="D82" s="635"/>
      <c r="E82" s="635"/>
      <c r="F82" s="635"/>
      <c r="G82" s="373">
        <f>E82+F82</f>
        <v>0</v>
      </c>
      <c r="H82" s="635"/>
      <c r="I82" s="373">
        <f>H82-G82</f>
        <v>0</v>
      </c>
      <c r="J82" s="381">
        <f>IF(G82=0,0,I82/G82)</f>
        <v>0</v>
      </c>
      <c r="K82" s="256"/>
    </row>
    <row r="83" spans="1:11" s="57" customFormat="1" ht="12.75">
      <c r="A83" s="181"/>
      <c r="B83" s="182">
        <v>678</v>
      </c>
      <c r="C83" s="183" t="s">
        <v>42</v>
      </c>
      <c r="D83" s="635"/>
      <c r="E83" s="635"/>
      <c r="F83" s="635"/>
      <c r="G83" s="373">
        <f>E83+F83</f>
        <v>0</v>
      </c>
      <c r="H83" s="635"/>
      <c r="I83" s="373">
        <f>H83-G83</f>
        <v>0</v>
      </c>
      <c r="J83" s="381">
        <f>IF(G83=0,0,I83/G83)</f>
        <v>0</v>
      </c>
      <c r="K83" s="256"/>
    </row>
    <row r="84" spans="1:11" s="57" customFormat="1" ht="5.25" customHeight="1">
      <c r="A84" s="181"/>
      <c r="B84" s="184"/>
      <c r="C84" s="185"/>
      <c r="D84" s="131"/>
      <c r="E84" s="131"/>
      <c r="F84" s="131"/>
      <c r="G84" s="131"/>
      <c r="H84" s="131"/>
      <c r="I84" s="131"/>
      <c r="J84" s="132"/>
      <c r="K84" s="256"/>
    </row>
    <row r="85" spans="1:11" s="58" customFormat="1" ht="12.75">
      <c r="A85" s="186"/>
      <c r="B85" s="187" t="s">
        <v>43</v>
      </c>
      <c r="C85" s="188"/>
      <c r="D85" s="189"/>
      <c r="E85" s="189"/>
      <c r="F85" s="189"/>
      <c r="G85" s="189"/>
      <c r="H85" s="189"/>
      <c r="I85" s="189"/>
      <c r="J85" s="190"/>
      <c r="K85" s="257"/>
    </row>
    <row r="86" spans="1:11" s="57" customFormat="1" ht="12.75">
      <c r="A86" s="181"/>
      <c r="B86" s="182">
        <v>6811</v>
      </c>
      <c r="C86" s="183" t="s">
        <v>44</v>
      </c>
      <c r="D86" s="636"/>
      <c r="E86" s="636"/>
      <c r="F86" s="636"/>
      <c r="G86" s="377">
        <f aca="true" t="shared" si="12" ref="G86:G93">E86+F86</f>
        <v>0</v>
      </c>
      <c r="H86" s="636"/>
      <c r="I86" s="377">
        <f aca="true" t="shared" si="13" ref="I86:I94">H86-G86</f>
        <v>0</v>
      </c>
      <c r="J86" s="384">
        <f aca="true" t="shared" si="14" ref="J86:J94">IF(G86=0,0,I86/G86)</f>
        <v>0</v>
      </c>
      <c r="K86" s="256"/>
    </row>
    <row r="87" spans="1:11" s="57" customFormat="1" ht="12.75" customHeight="1">
      <c r="A87" s="181"/>
      <c r="B87" s="182">
        <v>6812</v>
      </c>
      <c r="C87" s="183" t="s">
        <v>45</v>
      </c>
      <c r="D87" s="636"/>
      <c r="E87" s="636"/>
      <c r="F87" s="636"/>
      <c r="G87" s="377">
        <f t="shared" si="12"/>
        <v>0</v>
      </c>
      <c r="H87" s="636"/>
      <c r="I87" s="377">
        <f t="shared" si="13"/>
        <v>0</v>
      </c>
      <c r="J87" s="384">
        <f t="shared" si="14"/>
        <v>0</v>
      </c>
      <c r="K87" s="256"/>
    </row>
    <row r="88" spans="1:11" s="57" customFormat="1" ht="12.75" customHeight="1">
      <c r="A88" s="181"/>
      <c r="B88" s="182">
        <v>6815</v>
      </c>
      <c r="C88" s="183" t="s">
        <v>164</v>
      </c>
      <c r="D88" s="636"/>
      <c r="E88" s="636"/>
      <c r="F88" s="636"/>
      <c r="G88" s="377">
        <f t="shared" si="12"/>
        <v>0</v>
      </c>
      <c r="H88" s="636"/>
      <c r="I88" s="377">
        <f t="shared" si="13"/>
        <v>0</v>
      </c>
      <c r="J88" s="384">
        <f t="shared" si="14"/>
        <v>0</v>
      </c>
      <c r="K88" s="256"/>
    </row>
    <row r="89" spans="1:11" s="56" customFormat="1" ht="12.75" customHeight="1">
      <c r="A89" s="178"/>
      <c r="B89" s="191">
        <v>6816</v>
      </c>
      <c r="C89" s="183" t="s">
        <v>46</v>
      </c>
      <c r="D89" s="636"/>
      <c r="E89" s="636"/>
      <c r="F89" s="636"/>
      <c r="G89" s="377">
        <f t="shared" si="12"/>
        <v>0</v>
      </c>
      <c r="H89" s="636"/>
      <c r="I89" s="377">
        <f t="shared" si="13"/>
        <v>0</v>
      </c>
      <c r="J89" s="384">
        <f t="shared" si="14"/>
        <v>0</v>
      </c>
      <c r="K89" s="256"/>
    </row>
    <row r="90" spans="1:11" s="56" customFormat="1" ht="12.75" customHeight="1">
      <c r="A90" s="178"/>
      <c r="B90" s="191">
        <v>6817</v>
      </c>
      <c r="C90" s="183" t="s">
        <v>47</v>
      </c>
      <c r="D90" s="636"/>
      <c r="E90" s="636"/>
      <c r="F90" s="636"/>
      <c r="G90" s="377">
        <f t="shared" si="12"/>
        <v>0</v>
      </c>
      <c r="H90" s="636"/>
      <c r="I90" s="377">
        <f t="shared" si="13"/>
        <v>0</v>
      </c>
      <c r="J90" s="384">
        <f t="shared" si="14"/>
        <v>0</v>
      </c>
      <c r="K90" s="256"/>
    </row>
    <row r="91" spans="1:11" s="57" customFormat="1" ht="12.75" customHeight="1">
      <c r="A91" s="181"/>
      <c r="B91" s="182">
        <v>686</v>
      </c>
      <c r="C91" s="183" t="s">
        <v>333</v>
      </c>
      <c r="D91" s="636"/>
      <c r="E91" s="636"/>
      <c r="F91" s="636"/>
      <c r="G91" s="377">
        <f t="shared" si="12"/>
        <v>0</v>
      </c>
      <c r="H91" s="636"/>
      <c r="I91" s="377">
        <f t="shared" si="13"/>
        <v>0</v>
      </c>
      <c r="J91" s="384">
        <f t="shared" si="14"/>
        <v>0</v>
      </c>
      <c r="K91" s="256"/>
    </row>
    <row r="92" spans="1:11" s="57" customFormat="1" ht="25.5" customHeight="1">
      <c r="A92" s="181"/>
      <c r="B92" s="182">
        <v>687</v>
      </c>
      <c r="C92" s="183" t="s">
        <v>48</v>
      </c>
      <c r="D92" s="636"/>
      <c r="E92" s="636"/>
      <c r="F92" s="636"/>
      <c r="G92" s="377">
        <f t="shared" si="12"/>
        <v>0</v>
      </c>
      <c r="H92" s="636"/>
      <c r="I92" s="377">
        <f t="shared" si="13"/>
        <v>0</v>
      </c>
      <c r="J92" s="384">
        <f t="shared" si="14"/>
        <v>0</v>
      </c>
      <c r="K92" s="256"/>
    </row>
    <row r="93" spans="1:11" s="57" customFormat="1" ht="12.75" customHeight="1">
      <c r="A93" s="181"/>
      <c r="B93" s="182">
        <v>689</v>
      </c>
      <c r="C93" s="192" t="s">
        <v>351</v>
      </c>
      <c r="D93" s="636"/>
      <c r="E93" s="636"/>
      <c r="F93" s="636"/>
      <c r="G93" s="377">
        <f t="shared" si="12"/>
        <v>0</v>
      </c>
      <c r="H93" s="636"/>
      <c r="I93" s="377">
        <f t="shared" si="13"/>
        <v>0</v>
      </c>
      <c r="J93" s="384">
        <f t="shared" si="14"/>
        <v>0</v>
      </c>
      <c r="K93" s="256"/>
    </row>
    <row r="94" spans="1:11" s="57" customFormat="1" ht="25.5" customHeight="1">
      <c r="A94" s="181"/>
      <c r="B94" s="182">
        <v>68921</v>
      </c>
      <c r="C94" s="192" t="s">
        <v>352</v>
      </c>
      <c r="D94" s="681"/>
      <c r="E94" s="681"/>
      <c r="F94" s="681"/>
      <c r="G94" s="682">
        <f>E94+F94</f>
        <v>0</v>
      </c>
      <c r="H94" s="681"/>
      <c r="I94" s="682">
        <f t="shared" si="13"/>
        <v>0</v>
      </c>
      <c r="J94" s="683">
        <f t="shared" si="14"/>
        <v>0</v>
      </c>
      <c r="K94" s="256"/>
    </row>
    <row r="95" spans="1:11" s="57" customFormat="1" ht="26.25">
      <c r="A95" s="181"/>
      <c r="B95" s="182">
        <v>68922</v>
      </c>
      <c r="C95" s="192" t="s">
        <v>353</v>
      </c>
      <c r="D95" s="681"/>
      <c r="E95" s="681"/>
      <c r="F95" s="681"/>
      <c r="G95" s="682">
        <f>E95+F95</f>
        <v>0</v>
      </c>
      <c r="H95" s="681"/>
      <c r="I95" s="682">
        <f>H95-G95</f>
        <v>0</v>
      </c>
      <c r="J95" s="683">
        <f>IF(G95=0,0,I95/G95)</f>
        <v>0</v>
      </c>
      <c r="K95" s="256"/>
    </row>
    <row r="96" spans="1:11" s="57" customFormat="1" ht="13.5" customHeight="1" thickBot="1">
      <c r="A96" s="181"/>
      <c r="B96" s="184"/>
      <c r="C96" s="185"/>
      <c r="D96" s="131"/>
      <c r="E96" s="131"/>
      <c r="F96" s="131"/>
      <c r="G96" s="131"/>
      <c r="H96" s="131"/>
      <c r="I96" s="131"/>
      <c r="J96" s="132"/>
      <c r="K96" s="256"/>
    </row>
    <row r="97" spans="1:11" s="57" customFormat="1" ht="14.25" customHeight="1" thickBot="1" thickTop="1">
      <c r="A97" s="181"/>
      <c r="B97" s="193"/>
      <c r="C97" s="194" t="s">
        <v>49</v>
      </c>
      <c r="D97" s="375">
        <f>SUM(D57:D67)+SUM(D70:D75)+D78+SUM(D81:D83)+SUM(D86:D95)</f>
        <v>0</v>
      </c>
      <c r="E97" s="375">
        <f>SUM(E57:E67)+SUM(E70:E75)+E78+SUM(E81:E83)+SUM(E86:E95)</f>
        <v>0</v>
      </c>
      <c r="F97" s="375">
        <f>SUM(F57:F67)+SUM(F70:F75)+F78+SUM(F81:F83)+SUM(F86:F95)</f>
        <v>0</v>
      </c>
      <c r="G97" s="375">
        <f>E97+F97</f>
        <v>0</v>
      </c>
      <c r="H97" s="375">
        <f>SUM(H57:H67)+SUM(H70:H75)+H78+SUM(H81:H83)+SUM(H86:H95)</f>
        <v>0</v>
      </c>
      <c r="I97" s="375">
        <f>H97-G97</f>
        <v>0</v>
      </c>
      <c r="J97" s="382">
        <f>IF(G97=0,0,I97/G97)</f>
        <v>0</v>
      </c>
      <c r="K97" s="256"/>
    </row>
    <row r="98" spans="1:11" s="59" customFormat="1" ht="5.25" customHeight="1" thickTop="1">
      <c r="A98" s="195"/>
      <c r="B98" s="196"/>
      <c r="C98" s="195"/>
      <c r="D98" s="197"/>
      <c r="E98" s="197"/>
      <c r="F98" s="197"/>
      <c r="G98" s="197"/>
      <c r="H98" s="197"/>
      <c r="I98" s="197"/>
      <c r="J98" s="198"/>
      <c r="K98" s="257"/>
    </row>
    <row r="99" spans="1:11" s="60" customFormat="1" ht="5.25" customHeight="1" thickBot="1">
      <c r="A99" s="199"/>
      <c r="B99" s="200"/>
      <c r="C99" s="199"/>
      <c r="D99" s="201"/>
      <c r="E99" s="202"/>
      <c r="F99" s="202"/>
      <c r="G99" s="202"/>
      <c r="H99" s="202"/>
      <c r="I99" s="202"/>
      <c r="J99" s="203"/>
      <c r="K99" s="258"/>
    </row>
    <row r="100" spans="1:11" s="57" customFormat="1" ht="14.25" customHeight="1" thickBot="1" thickTop="1">
      <c r="A100" s="181"/>
      <c r="B100" s="184"/>
      <c r="C100" s="367" t="s">
        <v>97</v>
      </c>
      <c r="D100" s="375">
        <f>D32+D50+D97</f>
        <v>0</v>
      </c>
      <c r="E100" s="375">
        <f>E32+E50+E97</f>
        <v>0</v>
      </c>
      <c r="F100" s="375">
        <f>F32+F50+F97</f>
        <v>0</v>
      </c>
      <c r="G100" s="375">
        <f>E100+F100</f>
        <v>0</v>
      </c>
      <c r="H100" s="375">
        <f>H32+H50+H97</f>
        <v>0</v>
      </c>
      <c r="I100" s="375">
        <f>H100-G100</f>
        <v>0</v>
      </c>
      <c r="J100" s="385">
        <f>IF(G100=0,0,I100/G100)</f>
        <v>0</v>
      </c>
      <c r="K100" s="256"/>
    </row>
    <row r="101" spans="1:11" ht="5.25" customHeight="1" thickBot="1" thickTop="1">
      <c r="A101" s="168"/>
      <c r="B101" s="204"/>
      <c r="C101" s="169"/>
      <c r="D101" s="205"/>
      <c r="E101" s="205"/>
      <c r="F101" s="205"/>
      <c r="G101" s="205"/>
      <c r="H101" s="205"/>
      <c r="I101" s="205"/>
      <c r="J101" s="206"/>
      <c r="K101" s="259"/>
    </row>
    <row r="102" spans="1:11" ht="14.25" customHeight="1" thickBot="1" thickTop="1">
      <c r="A102" s="168"/>
      <c r="B102" s="204"/>
      <c r="C102" s="368" t="s">
        <v>131</v>
      </c>
      <c r="D102" s="374">
        <f>IF(D100-D173&gt;0,0,D173-D100)</f>
        <v>0</v>
      </c>
      <c r="E102" s="375">
        <f>IF(E100-E173&gt;0,0,E173-E100)</f>
        <v>0</v>
      </c>
      <c r="F102" s="375">
        <f>IF(F100-F173&gt;0,0,F173-F100)</f>
        <v>0</v>
      </c>
      <c r="G102" s="375">
        <f>IF((G100-G173)&gt;0,0,G173-G100)</f>
        <v>0</v>
      </c>
      <c r="H102" s="375">
        <f>IF(H100-H173&gt;0,0,H173-H100)</f>
        <v>0</v>
      </c>
      <c r="I102" s="375">
        <f>H102-G102</f>
        <v>0</v>
      </c>
      <c r="J102" s="385">
        <f>IF(G102=0,0,I102/G102)</f>
        <v>0</v>
      </c>
      <c r="K102" s="259"/>
    </row>
    <row r="103" spans="1:11" ht="5.25" customHeight="1" thickBot="1" thickTop="1">
      <c r="A103" s="168"/>
      <c r="B103" s="204"/>
      <c r="C103" s="169"/>
      <c r="D103" s="205"/>
      <c r="E103" s="205"/>
      <c r="F103" s="205"/>
      <c r="G103" s="205"/>
      <c r="H103" s="205"/>
      <c r="I103" s="205"/>
      <c r="J103" s="206"/>
      <c r="K103" s="259"/>
    </row>
    <row r="104" spans="1:11" ht="25.5" customHeight="1" thickBot="1" thickTop="1">
      <c r="A104" s="168"/>
      <c r="B104" s="204"/>
      <c r="C104" s="368" t="s">
        <v>130</v>
      </c>
      <c r="D104" s="374">
        <f>D100+D102</f>
        <v>0</v>
      </c>
      <c r="E104" s="375">
        <f>E100+E102</f>
        <v>0</v>
      </c>
      <c r="F104" s="375">
        <f>F100+F102</f>
        <v>0</v>
      </c>
      <c r="G104" s="375">
        <f>G100+G102</f>
        <v>0</v>
      </c>
      <c r="H104" s="375">
        <f>H100+H102</f>
        <v>0</v>
      </c>
      <c r="I104" s="375">
        <f>H104-G104</f>
        <v>0</v>
      </c>
      <c r="J104" s="385">
        <f>IF(G104=0,0,I104/G104)</f>
        <v>0</v>
      </c>
      <c r="K104" s="259"/>
    </row>
    <row r="105" spans="1:11" ht="11.25" customHeight="1" thickTop="1">
      <c r="A105" s="168"/>
      <c r="B105" s="207"/>
      <c r="C105" s="208"/>
      <c r="D105" s="205"/>
      <c r="E105" s="205"/>
      <c r="F105" s="205"/>
      <c r="G105" s="205"/>
      <c r="H105" s="205"/>
      <c r="I105" s="205"/>
      <c r="J105" s="206"/>
      <c r="K105" s="245"/>
    </row>
    <row r="106" spans="1:11" ht="12.75" customHeight="1" thickBot="1">
      <c r="A106" s="168"/>
      <c r="B106" s="860" t="s">
        <v>147</v>
      </c>
      <c r="C106" s="860"/>
      <c r="D106" s="860"/>
      <c r="E106" s="860"/>
      <c r="F106" s="860"/>
      <c r="G106" s="860"/>
      <c r="H106" s="860"/>
      <c r="I106" s="860"/>
      <c r="J106" s="860"/>
      <c r="K106" s="245"/>
    </row>
    <row r="107" spans="1:11" ht="12.75" customHeight="1">
      <c r="A107" s="168"/>
      <c r="B107" s="209"/>
      <c r="C107" s="169"/>
      <c r="D107" s="846" t="str">
        <f>IF('Page de garde'!$D$4="","Réalisations Exercice N-1","Réalisations Exercice "&amp;('Page de garde'!$D$4-1))</f>
        <v>Réalisations Exercice N-1</v>
      </c>
      <c r="E107" s="849" t="str">
        <f>IF('Page de garde'!$D$4="","Budget Exercice N (dépendance et soins)","Budget Exercice "&amp;'Page de garde'!$D$4&amp;" (dépendance et soins)")</f>
        <v>Budget Exercice N (dépendance et soins)</v>
      </c>
      <c r="F107" s="849"/>
      <c r="G107" s="849"/>
      <c r="H107" s="850" t="str">
        <f>IF('Page de garde'!$D$4="","Réalisé Exercice N (dépendance et soins)","Réalisé Exercice "&amp;'Page de garde'!$D$4&amp;" (dépendance et soins)")</f>
        <v>Réalisé Exercice N (dépendance et soins)</v>
      </c>
      <c r="I107" s="850"/>
      <c r="J107" s="851"/>
      <c r="K107" s="245"/>
    </row>
    <row r="108" spans="1:11" ht="12.75">
      <c r="A108" s="168"/>
      <c r="B108" s="210"/>
      <c r="C108" s="211"/>
      <c r="D108" s="847"/>
      <c r="E108" s="852" t="s">
        <v>117</v>
      </c>
      <c r="F108" s="852" t="s">
        <v>118</v>
      </c>
      <c r="G108" s="852" t="s">
        <v>119</v>
      </c>
      <c r="H108" s="852" t="s">
        <v>120</v>
      </c>
      <c r="I108" s="852" t="s">
        <v>121</v>
      </c>
      <c r="J108" s="854" t="s">
        <v>122</v>
      </c>
      <c r="K108" s="245"/>
    </row>
    <row r="109" spans="1:11" ht="37.5" customHeight="1" thickBot="1">
      <c r="A109" s="168"/>
      <c r="B109" s="210"/>
      <c r="C109" s="212" t="s">
        <v>183</v>
      </c>
      <c r="D109" s="848"/>
      <c r="E109" s="853"/>
      <c r="F109" s="853"/>
      <c r="G109" s="853"/>
      <c r="H109" s="853"/>
      <c r="I109" s="853"/>
      <c r="J109" s="855"/>
      <c r="K109" s="245"/>
    </row>
    <row r="110" spans="1:11" ht="12.75">
      <c r="A110" s="168"/>
      <c r="B110" s="210"/>
      <c r="C110" s="211"/>
      <c r="D110" s="123"/>
      <c r="E110" s="124" t="s">
        <v>123</v>
      </c>
      <c r="F110" s="123" t="s">
        <v>124</v>
      </c>
      <c r="G110" s="125" t="s">
        <v>125</v>
      </c>
      <c r="H110" s="125" t="s">
        <v>126</v>
      </c>
      <c r="I110" s="125" t="s">
        <v>127</v>
      </c>
      <c r="J110" s="126" t="s">
        <v>128</v>
      </c>
      <c r="K110" s="245"/>
    </row>
    <row r="111" spans="1:11" ht="12.75">
      <c r="A111" s="168"/>
      <c r="B111" s="213">
        <v>731</v>
      </c>
      <c r="C111" s="214" t="s">
        <v>50</v>
      </c>
      <c r="D111" s="635"/>
      <c r="E111" s="635"/>
      <c r="F111" s="635"/>
      <c r="G111" s="373">
        <f aca="true" t="shared" si="15" ref="G111:G119">E111+F111</f>
        <v>0</v>
      </c>
      <c r="H111" s="635"/>
      <c r="I111" s="373">
        <f aca="true" t="shared" si="16" ref="I111:I119">H111-G111</f>
        <v>0</v>
      </c>
      <c r="J111" s="381">
        <f aca="true" t="shared" si="17" ref="J111:J119">IF(G111=0,0,I111/G111)</f>
        <v>0</v>
      </c>
      <c r="K111" s="259"/>
    </row>
    <row r="112" spans="1:11" ht="12.75">
      <c r="A112" s="168"/>
      <c r="B112" s="213">
        <v>732</v>
      </c>
      <c r="C112" s="214" t="s">
        <v>51</v>
      </c>
      <c r="D112" s="635"/>
      <c r="E112" s="635"/>
      <c r="F112" s="635"/>
      <c r="G112" s="373">
        <f t="shared" si="15"/>
        <v>0</v>
      </c>
      <c r="H112" s="635"/>
      <c r="I112" s="373">
        <f t="shared" si="16"/>
        <v>0</v>
      </c>
      <c r="J112" s="381">
        <f t="shared" si="17"/>
        <v>0</v>
      </c>
      <c r="K112" s="259"/>
    </row>
    <row r="113" spans="1:11" ht="12.75">
      <c r="A113" s="168"/>
      <c r="B113" s="213">
        <v>733</v>
      </c>
      <c r="C113" s="214" t="s">
        <v>52</v>
      </c>
      <c r="D113" s="635"/>
      <c r="E113" s="635"/>
      <c r="F113" s="635"/>
      <c r="G113" s="373">
        <f t="shared" si="15"/>
        <v>0</v>
      </c>
      <c r="H113" s="635"/>
      <c r="I113" s="373">
        <f t="shared" si="16"/>
        <v>0</v>
      </c>
      <c r="J113" s="381">
        <f t="shared" si="17"/>
        <v>0</v>
      </c>
      <c r="K113" s="259"/>
    </row>
    <row r="114" spans="1:11" ht="12.75">
      <c r="A114" s="168"/>
      <c r="B114" s="215">
        <v>734</v>
      </c>
      <c r="C114" s="214" t="s">
        <v>53</v>
      </c>
      <c r="D114" s="635"/>
      <c r="E114" s="635"/>
      <c r="F114" s="635"/>
      <c r="G114" s="373">
        <f t="shared" si="15"/>
        <v>0</v>
      </c>
      <c r="H114" s="635"/>
      <c r="I114" s="373">
        <f t="shared" si="16"/>
        <v>0</v>
      </c>
      <c r="J114" s="381">
        <f t="shared" si="17"/>
        <v>0</v>
      </c>
      <c r="K114" s="259"/>
    </row>
    <row r="115" spans="1:11" ht="12.75">
      <c r="A115" s="168"/>
      <c r="B115" s="215">
        <v>7351</v>
      </c>
      <c r="C115" s="684" t="s">
        <v>358</v>
      </c>
      <c r="D115" s="635"/>
      <c r="E115" s="635"/>
      <c r="F115" s="635"/>
      <c r="G115" s="373">
        <f t="shared" si="15"/>
        <v>0</v>
      </c>
      <c r="H115" s="635"/>
      <c r="I115" s="373">
        <f t="shared" si="16"/>
        <v>0</v>
      </c>
      <c r="J115" s="381">
        <f t="shared" si="17"/>
        <v>0</v>
      </c>
      <c r="K115" s="259"/>
    </row>
    <row r="116" spans="1:11" ht="12.75">
      <c r="A116" s="168"/>
      <c r="B116" s="215">
        <v>7352</v>
      </c>
      <c r="C116" s="684" t="s">
        <v>359</v>
      </c>
      <c r="D116" s="635"/>
      <c r="E116" s="635"/>
      <c r="F116" s="635"/>
      <c r="G116" s="373">
        <f t="shared" si="15"/>
        <v>0</v>
      </c>
      <c r="H116" s="635"/>
      <c r="I116" s="373">
        <f t="shared" si="16"/>
        <v>0</v>
      </c>
      <c r="J116" s="381">
        <f t="shared" si="17"/>
        <v>0</v>
      </c>
      <c r="K116" s="259"/>
    </row>
    <row r="117" spans="1:11" ht="12.75">
      <c r="A117" s="168"/>
      <c r="B117" s="215">
        <v>7353</v>
      </c>
      <c r="C117" s="684" t="s">
        <v>360</v>
      </c>
      <c r="D117" s="635"/>
      <c r="E117" s="635"/>
      <c r="F117" s="635"/>
      <c r="G117" s="373">
        <f t="shared" si="15"/>
        <v>0</v>
      </c>
      <c r="H117" s="635"/>
      <c r="I117" s="373">
        <f t="shared" si="16"/>
        <v>0</v>
      </c>
      <c r="J117" s="381">
        <f t="shared" si="17"/>
        <v>0</v>
      </c>
      <c r="K117" s="259"/>
    </row>
    <row r="118" spans="1:11" ht="12.75">
      <c r="A118" s="168"/>
      <c r="B118" s="215">
        <v>7358</v>
      </c>
      <c r="C118" s="684" t="s">
        <v>361</v>
      </c>
      <c r="D118" s="635"/>
      <c r="E118" s="635"/>
      <c r="F118" s="635"/>
      <c r="G118" s="373">
        <f t="shared" si="15"/>
        <v>0</v>
      </c>
      <c r="H118" s="635"/>
      <c r="I118" s="373">
        <f t="shared" si="16"/>
        <v>0</v>
      </c>
      <c r="J118" s="381">
        <f>IF(G118=0,0,I118/G118)</f>
        <v>0</v>
      </c>
      <c r="K118" s="259"/>
    </row>
    <row r="119" spans="1:11" ht="12.75">
      <c r="A119" s="168"/>
      <c r="B119" s="215">
        <v>738</v>
      </c>
      <c r="C119" s="214" t="s">
        <v>54</v>
      </c>
      <c r="D119" s="635"/>
      <c r="E119" s="635"/>
      <c r="F119" s="635"/>
      <c r="G119" s="373">
        <f t="shared" si="15"/>
        <v>0</v>
      </c>
      <c r="H119" s="635"/>
      <c r="I119" s="373">
        <f t="shared" si="16"/>
        <v>0</v>
      </c>
      <c r="J119" s="381">
        <f t="shared" si="17"/>
        <v>0</v>
      </c>
      <c r="K119" s="259"/>
    </row>
    <row r="120" spans="1:11" s="62" customFormat="1" ht="13.5" thickBot="1">
      <c r="A120" s="199"/>
      <c r="B120" s="215"/>
      <c r="C120" s="216"/>
      <c r="D120" s="217"/>
      <c r="E120" s="217"/>
      <c r="F120" s="217"/>
      <c r="G120" s="217"/>
      <c r="H120" s="217"/>
      <c r="I120" s="217"/>
      <c r="J120" s="218"/>
      <c r="K120" s="259"/>
    </row>
    <row r="121" spans="1:11" ht="14.25" thickBot="1" thickTop="1">
      <c r="A121" s="168"/>
      <c r="B121" s="219"/>
      <c r="C121" s="369" t="s">
        <v>11</v>
      </c>
      <c r="D121" s="375">
        <f>SUM(D111:D119)</f>
        <v>0</v>
      </c>
      <c r="E121" s="375">
        <f>SUM(E111:E119)</f>
        <v>0</v>
      </c>
      <c r="F121" s="375">
        <f>SUM(F111:F119)</f>
        <v>0</v>
      </c>
      <c r="G121" s="375">
        <f>E121+F121</f>
        <v>0</v>
      </c>
      <c r="H121" s="375">
        <f>SUM(H111:H119)</f>
        <v>0</v>
      </c>
      <c r="I121" s="375">
        <f>H121-G121</f>
        <v>0</v>
      </c>
      <c r="J121" s="386">
        <f>IF(G121=0,0,I121/G121)</f>
        <v>0</v>
      </c>
      <c r="K121" s="259"/>
    </row>
    <row r="122" spans="1:11" ht="13.5" thickTop="1">
      <c r="A122" s="168"/>
      <c r="B122" s="219"/>
      <c r="C122" s="220"/>
      <c r="D122" s="131"/>
      <c r="E122" s="131"/>
      <c r="F122" s="131"/>
      <c r="G122" s="205"/>
      <c r="H122" s="205"/>
      <c r="I122" s="205"/>
      <c r="J122" s="206"/>
      <c r="K122" s="245"/>
    </row>
    <row r="123" spans="1:11" ht="13.5" thickBot="1">
      <c r="A123" s="168"/>
      <c r="B123" s="207"/>
      <c r="C123" s="208"/>
      <c r="D123" s="205"/>
      <c r="E123" s="205"/>
      <c r="F123" s="205"/>
      <c r="G123" s="205"/>
      <c r="H123" s="205"/>
      <c r="I123" s="205"/>
      <c r="J123" s="206"/>
      <c r="K123" s="245"/>
    </row>
    <row r="124" spans="1:11" ht="12.75" customHeight="1">
      <c r="A124" s="168"/>
      <c r="B124" s="207"/>
      <c r="C124" s="862" t="s">
        <v>184</v>
      </c>
      <c r="D124" s="846" t="str">
        <f>IF('Page de garde'!$D$4="","Réalisations Exercice N-1","Réalisations Exercice "&amp;('Page de garde'!$D$4-1))</f>
        <v>Réalisations Exercice N-1</v>
      </c>
      <c r="E124" s="849" t="str">
        <f>IF('Page de garde'!$D$4="","Budget Exercice N (dépendance et soins)","Budget Exercice "&amp;'Page de garde'!$D$4&amp;" (dépendance et soins)")</f>
        <v>Budget Exercice N (dépendance et soins)</v>
      </c>
      <c r="F124" s="849"/>
      <c r="G124" s="849"/>
      <c r="H124" s="850" t="str">
        <f>IF('Page de garde'!$D$4="","Réalisé Exercice N (dépendance et soins)","Réalisé Exercice "&amp;'Page de garde'!$D$4&amp;" (dépendance et soins)")</f>
        <v>Réalisé Exercice N (dépendance et soins)</v>
      </c>
      <c r="I124" s="850"/>
      <c r="J124" s="851"/>
      <c r="K124" s="245"/>
    </row>
    <row r="125" spans="1:11" ht="12.75">
      <c r="A125" s="168"/>
      <c r="B125" s="207"/>
      <c r="C125" s="862"/>
      <c r="D125" s="847"/>
      <c r="E125" s="852" t="s">
        <v>117</v>
      </c>
      <c r="F125" s="852" t="s">
        <v>118</v>
      </c>
      <c r="G125" s="852" t="s">
        <v>119</v>
      </c>
      <c r="H125" s="852" t="s">
        <v>120</v>
      </c>
      <c r="I125" s="852" t="s">
        <v>121</v>
      </c>
      <c r="J125" s="854" t="s">
        <v>122</v>
      </c>
      <c r="K125" s="245"/>
    </row>
    <row r="126" spans="1:11" ht="41.25" customHeight="1" thickBot="1">
      <c r="A126" s="168"/>
      <c r="B126" s="207"/>
      <c r="C126" s="451"/>
      <c r="D126" s="848"/>
      <c r="E126" s="853"/>
      <c r="F126" s="853"/>
      <c r="G126" s="853"/>
      <c r="H126" s="853"/>
      <c r="I126" s="853"/>
      <c r="J126" s="855"/>
      <c r="K126" s="245"/>
    </row>
    <row r="127" spans="1:11" ht="12.75">
      <c r="A127" s="168"/>
      <c r="B127" s="207"/>
      <c r="C127" s="451"/>
      <c r="D127" s="123"/>
      <c r="E127" s="124" t="s">
        <v>123</v>
      </c>
      <c r="F127" s="123" t="s">
        <v>124</v>
      </c>
      <c r="G127" s="125" t="s">
        <v>125</v>
      </c>
      <c r="H127" s="125" t="s">
        <v>126</v>
      </c>
      <c r="I127" s="125" t="s">
        <v>127</v>
      </c>
      <c r="J127" s="126" t="s">
        <v>128</v>
      </c>
      <c r="K127" s="245"/>
    </row>
    <row r="128" spans="1:11" ht="12.75">
      <c r="A128" s="168"/>
      <c r="B128" s="221">
        <v>70</v>
      </c>
      <c r="C128" s="222" t="s">
        <v>75</v>
      </c>
      <c r="D128" s="636"/>
      <c r="E128" s="636"/>
      <c r="F128" s="636"/>
      <c r="G128" s="377">
        <f aca="true" t="shared" si="18" ref="G128:G142">E128+F128</f>
        <v>0</v>
      </c>
      <c r="H128" s="636"/>
      <c r="I128" s="377">
        <f aca="true" t="shared" si="19" ref="I128:I142">H128-G128</f>
        <v>0</v>
      </c>
      <c r="J128" s="384">
        <f aca="true" t="shared" si="20" ref="J128:J142">IF(G128=0,0,I128/G128)</f>
        <v>0</v>
      </c>
      <c r="K128" s="259"/>
    </row>
    <row r="129" spans="1:11" ht="12.75">
      <c r="A129" s="168"/>
      <c r="B129" s="223">
        <v>71</v>
      </c>
      <c r="C129" s="222" t="s">
        <v>55</v>
      </c>
      <c r="D129" s="636"/>
      <c r="E129" s="636"/>
      <c r="F129" s="636"/>
      <c r="G129" s="377">
        <f t="shared" si="18"/>
        <v>0</v>
      </c>
      <c r="H129" s="636"/>
      <c r="I129" s="377">
        <f t="shared" si="19"/>
        <v>0</v>
      </c>
      <c r="J129" s="384">
        <f t="shared" si="20"/>
        <v>0</v>
      </c>
      <c r="K129" s="259"/>
    </row>
    <row r="130" spans="1:11" ht="12.75">
      <c r="A130" s="168"/>
      <c r="B130" s="223">
        <v>72</v>
      </c>
      <c r="C130" s="222" t="s">
        <v>56</v>
      </c>
      <c r="D130" s="636"/>
      <c r="E130" s="636"/>
      <c r="F130" s="636"/>
      <c r="G130" s="377">
        <f t="shared" si="18"/>
        <v>0</v>
      </c>
      <c r="H130" s="636"/>
      <c r="I130" s="377">
        <f t="shared" si="19"/>
        <v>0</v>
      </c>
      <c r="J130" s="384">
        <f t="shared" si="20"/>
        <v>0</v>
      </c>
      <c r="K130" s="259"/>
    </row>
    <row r="131" spans="1:11" ht="12.75">
      <c r="A131" s="168"/>
      <c r="B131" s="224">
        <v>74</v>
      </c>
      <c r="C131" s="222" t="s">
        <v>57</v>
      </c>
      <c r="D131" s="636"/>
      <c r="E131" s="636"/>
      <c r="F131" s="636"/>
      <c r="G131" s="377">
        <f t="shared" si="18"/>
        <v>0</v>
      </c>
      <c r="H131" s="636"/>
      <c r="I131" s="377">
        <f t="shared" si="19"/>
        <v>0</v>
      </c>
      <c r="J131" s="384">
        <f t="shared" si="20"/>
        <v>0</v>
      </c>
      <c r="K131" s="259"/>
    </row>
    <row r="132" spans="1:11" ht="12.75">
      <c r="A132" s="168"/>
      <c r="B132" s="223">
        <v>75</v>
      </c>
      <c r="C132" s="222" t="s">
        <v>58</v>
      </c>
      <c r="D132" s="636"/>
      <c r="E132" s="636"/>
      <c r="F132" s="636"/>
      <c r="G132" s="377">
        <f t="shared" si="18"/>
        <v>0</v>
      </c>
      <c r="H132" s="636"/>
      <c r="I132" s="377">
        <f t="shared" si="19"/>
        <v>0</v>
      </c>
      <c r="J132" s="384">
        <f t="shared" si="20"/>
        <v>0</v>
      </c>
      <c r="K132" s="259"/>
    </row>
    <row r="133" spans="1:11" ht="12.75">
      <c r="A133" s="168"/>
      <c r="B133" s="223">
        <v>603</v>
      </c>
      <c r="C133" s="222" t="s">
        <v>59</v>
      </c>
      <c r="D133" s="636"/>
      <c r="E133" s="636"/>
      <c r="F133" s="636"/>
      <c r="G133" s="377">
        <f t="shared" si="18"/>
        <v>0</v>
      </c>
      <c r="H133" s="636"/>
      <c r="I133" s="377">
        <f t="shared" si="19"/>
        <v>0</v>
      </c>
      <c r="J133" s="384">
        <f t="shared" si="20"/>
        <v>0</v>
      </c>
      <c r="K133" s="259"/>
    </row>
    <row r="134" spans="1:11" ht="12.75">
      <c r="A134" s="168"/>
      <c r="B134" s="223">
        <v>609</v>
      </c>
      <c r="C134" s="222" t="s">
        <v>60</v>
      </c>
      <c r="D134" s="636"/>
      <c r="E134" s="636"/>
      <c r="F134" s="636"/>
      <c r="G134" s="377">
        <f t="shared" si="18"/>
        <v>0</v>
      </c>
      <c r="H134" s="636"/>
      <c r="I134" s="377">
        <f t="shared" si="19"/>
        <v>0</v>
      </c>
      <c r="J134" s="384">
        <f t="shared" si="20"/>
        <v>0</v>
      </c>
      <c r="K134" s="259"/>
    </row>
    <row r="135" spans="1:11" ht="12.75">
      <c r="A135" s="168"/>
      <c r="B135" s="223">
        <v>619</v>
      </c>
      <c r="C135" s="222" t="s">
        <v>61</v>
      </c>
      <c r="D135" s="636"/>
      <c r="E135" s="636"/>
      <c r="F135" s="636"/>
      <c r="G135" s="377">
        <f t="shared" si="18"/>
        <v>0</v>
      </c>
      <c r="H135" s="636"/>
      <c r="I135" s="377">
        <f t="shared" si="19"/>
        <v>0</v>
      </c>
      <c r="J135" s="384">
        <f t="shared" si="20"/>
        <v>0</v>
      </c>
      <c r="K135" s="259"/>
    </row>
    <row r="136" spans="1:11" ht="12.75" customHeight="1">
      <c r="A136" s="168"/>
      <c r="B136" s="223">
        <v>629</v>
      </c>
      <c r="C136" s="222" t="s">
        <v>334</v>
      </c>
      <c r="D136" s="636"/>
      <c r="E136" s="636"/>
      <c r="F136" s="636"/>
      <c r="G136" s="377">
        <f t="shared" si="18"/>
        <v>0</v>
      </c>
      <c r="H136" s="636"/>
      <c r="I136" s="377">
        <f t="shared" si="19"/>
        <v>0</v>
      </c>
      <c r="J136" s="384">
        <f t="shared" si="20"/>
        <v>0</v>
      </c>
      <c r="K136" s="259"/>
    </row>
    <row r="137" spans="1:11" ht="12.75">
      <c r="A137" s="168"/>
      <c r="B137" s="223">
        <v>6419</v>
      </c>
      <c r="C137" s="222" t="s">
        <v>62</v>
      </c>
      <c r="D137" s="636"/>
      <c r="E137" s="636"/>
      <c r="F137" s="636"/>
      <c r="G137" s="377">
        <f t="shared" si="18"/>
        <v>0</v>
      </c>
      <c r="H137" s="636"/>
      <c r="I137" s="377">
        <f t="shared" si="19"/>
        <v>0</v>
      </c>
      <c r="J137" s="384">
        <f t="shared" si="20"/>
        <v>0</v>
      </c>
      <c r="K137" s="259"/>
    </row>
    <row r="138" spans="1:11" ht="12.75">
      <c r="A138" s="168"/>
      <c r="B138" s="223">
        <v>6429</v>
      </c>
      <c r="C138" s="222" t="s">
        <v>187</v>
      </c>
      <c r="D138" s="636"/>
      <c r="E138" s="636"/>
      <c r="F138" s="636"/>
      <c r="G138" s="377">
        <f t="shared" si="18"/>
        <v>0</v>
      </c>
      <c r="H138" s="636"/>
      <c r="I138" s="377">
        <f t="shared" si="19"/>
        <v>0</v>
      </c>
      <c r="J138" s="384">
        <f t="shared" si="20"/>
        <v>0</v>
      </c>
      <c r="K138" s="259"/>
    </row>
    <row r="139" spans="1:11" ht="12.75">
      <c r="A139" s="168"/>
      <c r="B139" s="223">
        <v>6439</v>
      </c>
      <c r="C139" s="222" t="s">
        <v>63</v>
      </c>
      <c r="D139" s="636"/>
      <c r="E139" s="636"/>
      <c r="F139" s="636"/>
      <c r="G139" s="377">
        <f t="shared" si="18"/>
        <v>0</v>
      </c>
      <c r="H139" s="636"/>
      <c r="I139" s="377">
        <f t="shared" si="19"/>
        <v>0</v>
      </c>
      <c r="J139" s="384">
        <f t="shared" si="20"/>
        <v>0</v>
      </c>
      <c r="K139" s="259"/>
    </row>
    <row r="140" spans="1:11" ht="24.75" customHeight="1">
      <c r="A140" s="168"/>
      <c r="B140" s="223" t="s">
        <v>74</v>
      </c>
      <c r="C140" s="222" t="s">
        <v>64</v>
      </c>
      <c r="D140" s="636"/>
      <c r="E140" s="636"/>
      <c r="F140" s="636"/>
      <c r="G140" s="377">
        <f t="shared" si="18"/>
        <v>0</v>
      </c>
      <c r="H140" s="636"/>
      <c r="I140" s="377">
        <f t="shared" si="19"/>
        <v>0</v>
      </c>
      <c r="J140" s="384">
        <f t="shared" si="20"/>
        <v>0</v>
      </c>
      <c r="K140" s="259"/>
    </row>
    <row r="141" spans="1:11" ht="12.75">
      <c r="A141" s="168"/>
      <c r="B141" s="223">
        <v>6489</v>
      </c>
      <c r="C141" s="222" t="s">
        <v>65</v>
      </c>
      <c r="D141" s="636"/>
      <c r="E141" s="636"/>
      <c r="F141" s="636"/>
      <c r="G141" s="377">
        <f t="shared" si="18"/>
        <v>0</v>
      </c>
      <c r="H141" s="636"/>
      <c r="I141" s="377">
        <f t="shared" si="19"/>
        <v>0</v>
      </c>
      <c r="J141" s="384">
        <f t="shared" si="20"/>
        <v>0</v>
      </c>
      <c r="K141" s="259"/>
    </row>
    <row r="142" spans="1:11" ht="12.75">
      <c r="A142" s="168"/>
      <c r="B142" s="223">
        <v>6611</v>
      </c>
      <c r="C142" s="222" t="s">
        <v>66</v>
      </c>
      <c r="D142" s="636"/>
      <c r="E142" s="636"/>
      <c r="F142" s="636"/>
      <c r="G142" s="377">
        <f t="shared" si="18"/>
        <v>0</v>
      </c>
      <c r="H142" s="636"/>
      <c r="I142" s="377">
        <f t="shared" si="19"/>
        <v>0</v>
      </c>
      <c r="J142" s="384">
        <f t="shared" si="20"/>
        <v>0</v>
      </c>
      <c r="K142" s="259"/>
    </row>
    <row r="143" spans="1:11" s="62" customFormat="1" ht="13.5" thickBot="1">
      <c r="A143" s="199"/>
      <c r="B143" s="221"/>
      <c r="C143" s="225"/>
      <c r="D143" s="202"/>
      <c r="E143" s="202"/>
      <c r="F143" s="202"/>
      <c r="G143" s="202"/>
      <c r="H143" s="202"/>
      <c r="I143" s="202"/>
      <c r="J143" s="203"/>
      <c r="K143" s="259"/>
    </row>
    <row r="144" spans="1:11" ht="14.25" thickBot="1" thickTop="1">
      <c r="A144" s="168"/>
      <c r="B144" s="219"/>
      <c r="C144" s="370" t="s">
        <v>23</v>
      </c>
      <c r="D144" s="374">
        <f>SUM(D128:D142)</f>
        <v>0</v>
      </c>
      <c r="E144" s="375">
        <f>SUM(E128:E142)</f>
        <v>0</v>
      </c>
      <c r="F144" s="375">
        <f>SUM(F128:F142)</f>
        <v>0</v>
      </c>
      <c r="G144" s="375">
        <f>E144+F144</f>
        <v>0</v>
      </c>
      <c r="H144" s="375">
        <f>SUM(H128:H142)</f>
        <v>0</v>
      </c>
      <c r="I144" s="375">
        <f>H144-G144</f>
        <v>0</v>
      </c>
      <c r="J144" s="385">
        <f>IF(G144=0,0,I144/G144)</f>
        <v>0</v>
      </c>
      <c r="K144" s="259"/>
    </row>
    <row r="145" spans="1:11" s="62" customFormat="1" ht="13.5" thickTop="1">
      <c r="A145" s="199"/>
      <c r="B145" s="226"/>
      <c r="C145" s="220"/>
      <c r="D145" s="131"/>
      <c r="E145" s="131"/>
      <c r="F145" s="131"/>
      <c r="G145" s="202"/>
      <c r="H145" s="202"/>
      <c r="I145" s="202"/>
      <c r="J145" s="203"/>
      <c r="K145" s="245"/>
    </row>
    <row r="146" spans="1:11" s="62" customFormat="1" ht="13.5" thickBot="1">
      <c r="A146" s="199"/>
      <c r="B146" s="226"/>
      <c r="C146" s="220"/>
      <c r="D146" s="131"/>
      <c r="E146" s="131"/>
      <c r="F146" s="131"/>
      <c r="G146" s="202"/>
      <c r="H146" s="202"/>
      <c r="I146" s="202"/>
      <c r="J146" s="203"/>
      <c r="K146" s="245"/>
    </row>
    <row r="147" spans="1:11" ht="12.75" customHeight="1">
      <c r="A147" s="168"/>
      <c r="B147" s="207"/>
      <c r="C147" s="227" t="s">
        <v>185</v>
      </c>
      <c r="D147" s="846" t="str">
        <f>IF('Page de garde'!$D$4="","Réalisations Exercice N-1","Réalisations Exercice "&amp;('Page de garde'!$D$4-1))</f>
        <v>Réalisations Exercice N-1</v>
      </c>
      <c r="E147" s="849" t="str">
        <f>IF('Page de garde'!$D$4="","Budget Exercice N (dépendance et soins)","Budget Exercice "&amp;'Page de garde'!$D$4&amp;" (dépendance et soins)")</f>
        <v>Budget Exercice N (dépendance et soins)</v>
      </c>
      <c r="F147" s="849"/>
      <c r="G147" s="849"/>
      <c r="H147" s="850" t="str">
        <f>IF('Page de garde'!$D$4="","Réalisé Exercice N (dépendance et soins)","Réalisé Exercice "&amp;'Page de garde'!$D$4&amp;" (dépendance et soins)")</f>
        <v>Réalisé Exercice N (dépendance et soins)</v>
      </c>
      <c r="I147" s="850"/>
      <c r="J147" s="851"/>
      <c r="K147" s="245"/>
    </row>
    <row r="148" spans="1:11" ht="12.75">
      <c r="A148" s="168"/>
      <c r="B148" s="207"/>
      <c r="C148" s="208"/>
      <c r="D148" s="847"/>
      <c r="E148" s="852" t="s">
        <v>117</v>
      </c>
      <c r="F148" s="852" t="s">
        <v>118</v>
      </c>
      <c r="G148" s="852" t="s">
        <v>119</v>
      </c>
      <c r="H148" s="852" t="s">
        <v>120</v>
      </c>
      <c r="I148" s="852" t="s">
        <v>121</v>
      </c>
      <c r="J148" s="854" t="s">
        <v>122</v>
      </c>
      <c r="K148" s="245"/>
    </row>
    <row r="149" spans="1:11" ht="32.25" customHeight="1" thickBot="1">
      <c r="A149" s="168"/>
      <c r="B149" s="207"/>
      <c r="C149" s="208"/>
      <c r="D149" s="848"/>
      <c r="E149" s="853"/>
      <c r="F149" s="853"/>
      <c r="G149" s="853"/>
      <c r="H149" s="853"/>
      <c r="I149" s="853"/>
      <c r="J149" s="855"/>
      <c r="K149" s="245"/>
    </row>
    <row r="150" spans="1:11" ht="12.75">
      <c r="A150" s="168"/>
      <c r="B150" s="207"/>
      <c r="C150" s="208"/>
      <c r="D150" s="123"/>
      <c r="E150" s="124" t="s">
        <v>123</v>
      </c>
      <c r="F150" s="123" t="s">
        <v>124</v>
      </c>
      <c r="G150" s="125" t="s">
        <v>125</v>
      </c>
      <c r="H150" s="125" t="s">
        <v>126</v>
      </c>
      <c r="I150" s="125" t="s">
        <v>127</v>
      </c>
      <c r="J150" s="126" t="s">
        <v>128</v>
      </c>
      <c r="K150" s="245"/>
    </row>
    <row r="151" spans="1:11" ht="12.75">
      <c r="A151" s="168"/>
      <c r="B151" s="224">
        <v>76</v>
      </c>
      <c r="C151" s="222" t="s">
        <v>67</v>
      </c>
      <c r="D151" s="636"/>
      <c r="E151" s="636"/>
      <c r="F151" s="636"/>
      <c r="G151" s="377">
        <f>E151+F151</f>
        <v>0</v>
      </c>
      <c r="H151" s="636"/>
      <c r="I151" s="377">
        <f>H151-G151</f>
        <v>0</v>
      </c>
      <c r="J151" s="384">
        <f>IF(G151=0,0,I151/G151)</f>
        <v>0</v>
      </c>
      <c r="K151" s="259"/>
    </row>
    <row r="152" spans="1:11" ht="12.75">
      <c r="A152" s="168"/>
      <c r="B152" s="224"/>
      <c r="C152" s="225"/>
      <c r="D152" s="202"/>
      <c r="E152" s="202"/>
      <c r="F152" s="202"/>
      <c r="G152" s="202"/>
      <c r="H152" s="202"/>
      <c r="I152" s="202"/>
      <c r="J152" s="203"/>
      <c r="K152" s="259"/>
    </row>
    <row r="153" spans="1:11" ht="12.75">
      <c r="A153" s="168"/>
      <c r="B153" s="228" t="s">
        <v>68</v>
      </c>
      <c r="C153" s="229"/>
      <c r="D153" s="230"/>
      <c r="E153" s="230"/>
      <c r="F153" s="230"/>
      <c r="G153" s="230"/>
      <c r="H153" s="230"/>
      <c r="I153" s="230"/>
      <c r="J153" s="231"/>
      <c r="K153" s="259"/>
    </row>
    <row r="154" spans="1:11" ht="12.75">
      <c r="A154" s="168"/>
      <c r="B154" s="232">
        <v>771</v>
      </c>
      <c r="C154" s="233" t="s">
        <v>69</v>
      </c>
      <c r="D154" s="636"/>
      <c r="E154" s="636"/>
      <c r="F154" s="636"/>
      <c r="G154" s="377">
        <f>E154+F154</f>
        <v>0</v>
      </c>
      <c r="H154" s="636"/>
      <c r="I154" s="377">
        <f>H154-G154</f>
        <v>0</v>
      </c>
      <c r="J154" s="384">
        <f>IF(G154=0,0,I154/G154)</f>
        <v>0</v>
      </c>
      <c r="K154" s="259"/>
    </row>
    <row r="155" spans="1:11" ht="12.75">
      <c r="A155" s="168"/>
      <c r="B155" s="234">
        <v>775</v>
      </c>
      <c r="C155" s="233" t="s">
        <v>99</v>
      </c>
      <c r="D155" s="636"/>
      <c r="E155" s="636"/>
      <c r="F155" s="636"/>
      <c r="G155" s="377">
        <f>E155+F155</f>
        <v>0</v>
      </c>
      <c r="H155" s="636"/>
      <c r="I155" s="377">
        <f>H155-G155</f>
        <v>0</v>
      </c>
      <c r="J155" s="384">
        <f>IF(G155=0,0,I155/G155)</f>
        <v>0</v>
      </c>
      <c r="K155" s="259"/>
    </row>
    <row r="156" spans="1:11" ht="12.75" customHeight="1">
      <c r="A156" s="168"/>
      <c r="B156" s="234">
        <v>777</v>
      </c>
      <c r="C156" s="233" t="s">
        <v>165</v>
      </c>
      <c r="D156" s="636"/>
      <c r="E156" s="636"/>
      <c r="F156" s="636"/>
      <c r="G156" s="377">
        <f>E156+F156</f>
        <v>0</v>
      </c>
      <c r="H156" s="636"/>
      <c r="I156" s="377">
        <f>H156-G156</f>
        <v>0</v>
      </c>
      <c r="J156" s="384">
        <f>IF(G156=0,0,I156/G156)</f>
        <v>0</v>
      </c>
      <c r="K156" s="259"/>
    </row>
    <row r="157" spans="1:11" ht="12.75">
      <c r="A157" s="168"/>
      <c r="B157" s="234">
        <v>778</v>
      </c>
      <c r="C157" s="233" t="s">
        <v>158</v>
      </c>
      <c r="D157" s="636"/>
      <c r="E157" s="636"/>
      <c r="F157" s="636"/>
      <c r="G157" s="377">
        <f>E157+F157</f>
        <v>0</v>
      </c>
      <c r="H157" s="636"/>
      <c r="I157" s="377">
        <f>H157-G157</f>
        <v>0</v>
      </c>
      <c r="J157" s="384">
        <f>IF(G157=0,0,I157/G157)</f>
        <v>0</v>
      </c>
      <c r="K157" s="259"/>
    </row>
    <row r="158" spans="1:11" ht="12.75">
      <c r="A158" s="168"/>
      <c r="B158" s="235">
        <v>7781</v>
      </c>
      <c r="C158" s="236" t="s">
        <v>162</v>
      </c>
      <c r="D158" s="636"/>
      <c r="E158" s="636"/>
      <c r="F158" s="636"/>
      <c r="G158" s="377">
        <f>E158+F158</f>
        <v>0</v>
      </c>
      <c r="H158" s="636"/>
      <c r="I158" s="377">
        <f>H158-G158</f>
        <v>0</v>
      </c>
      <c r="J158" s="381">
        <f>IF(G158=0,0,I158/G158)</f>
        <v>0</v>
      </c>
      <c r="K158" s="259"/>
    </row>
    <row r="159" spans="1:11" ht="12.75">
      <c r="A159" s="168"/>
      <c r="B159" s="228" t="s">
        <v>70</v>
      </c>
      <c r="C159" s="237"/>
      <c r="D159" s="230"/>
      <c r="E159" s="230"/>
      <c r="F159" s="230"/>
      <c r="G159" s="230"/>
      <c r="H159" s="230"/>
      <c r="I159" s="230"/>
      <c r="J159" s="231"/>
      <c r="K159" s="259"/>
    </row>
    <row r="160" spans="1:11" ht="12.75" customHeight="1">
      <c r="A160" s="168"/>
      <c r="B160" s="234">
        <v>7811</v>
      </c>
      <c r="C160" s="214" t="s">
        <v>106</v>
      </c>
      <c r="D160" s="636"/>
      <c r="E160" s="636"/>
      <c r="F160" s="636"/>
      <c r="G160" s="377">
        <f aca="true" t="shared" si="21" ref="G160:G169">E160+F160</f>
        <v>0</v>
      </c>
      <c r="H160" s="636"/>
      <c r="I160" s="377">
        <f aca="true" t="shared" si="22" ref="I160:I169">H160-G160</f>
        <v>0</v>
      </c>
      <c r="J160" s="384">
        <f aca="true" t="shared" si="23" ref="J160:J169">IF(G160=0,0,I160/G160)</f>
        <v>0</v>
      </c>
      <c r="K160" s="259"/>
    </row>
    <row r="161" spans="1:11" ht="12.75">
      <c r="A161" s="168"/>
      <c r="B161" s="234">
        <v>7815</v>
      </c>
      <c r="C161" s="214" t="s">
        <v>105</v>
      </c>
      <c r="D161" s="636"/>
      <c r="E161" s="636"/>
      <c r="F161" s="636"/>
      <c r="G161" s="377">
        <f t="shared" si="21"/>
        <v>0</v>
      </c>
      <c r="H161" s="636"/>
      <c r="I161" s="377">
        <f t="shared" si="22"/>
        <v>0</v>
      </c>
      <c r="J161" s="384">
        <f t="shared" si="23"/>
        <v>0</v>
      </c>
      <c r="K161" s="259"/>
    </row>
    <row r="162" spans="1:11" ht="12.75" customHeight="1">
      <c r="A162" s="168"/>
      <c r="B162" s="234">
        <v>7816</v>
      </c>
      <c r="C162" s="214" t="s">
        <v>104</v>
      </c>
      <c r="D162" s="636"/>
      <c r="E162" s="636"/>
      <c r="F162" s="636"/>
      <c r="G162" s="377">
        <f t="shared" si="21"/>
        <v>0</v>
      </c>
      <c r="H162" s="636"/>
      <c r="I162" s="377">
        <f t="shared" si="22"/>
        <v>0</v>
      </c>
      <c r="J162" s="384">
        <f t="shared" si="23"/>
        <v>0</v>
      </c>
      <c r="K162" s="259"/>
    </row>
    <row r="163" spans="1:11" ht="12.75">
      <c r="A163" s="168"/>
      <c r="B163" s="234">
        <v>7817</v>
      </c>
      <c r="C163" s="214" t="s">
        <v>103</v>
      </c>
      <c r="D163" s="636"/>
      <c r="E163" s="636"/>
      <c r="F163" s="636"/>
      <c r="G163" s="377">
        <f t="shared" si="21"/>
        <v>0</v>
      </c>
      <c r="H163" s="636"/>
      <c r="I163" s="377">
        <f t="shared" si="22"/>
        <v>0</v>
      </c>
      <c r="J163" s="384">
        <f t="shared" si="23"/>
        <v>0</v>
      </c>
      <c r="K163" s="259"/>
    </row>
    <row r="164" spans="1:11" ht="12.75" customHeight="1">
      <c r="A164" s="168"/>
      <c r="B164" s="234">
        <v>786</v>
      </c>
      <c r="C164" s="214" t="s">
        <v>71</v>
      </c>
      <c r="D164" s="636"/>
      <c r="E164" s="636"/>
      <c r="F164" s="636"/>
      <c r="G164" s="377">
        <f t="shared" si="21"/>
        <v>0</v>
      </c>
      <c r="H164" s="636"/>
      <c r="I164" s="377">
        <f t="shared" si="22"/>
        <v>0</v>
      </c>
      <c r="J164" s="384">
        <f t="shared" si="23"/>
        <v>0</v>
      </c>
      <c r="K164" s="259"/>
    </row>
    <row r="165" spans="1:11" ht="12.75" customHeight="1">
      <c r="A165" s="168"/>
      <c r="B165" s="234">
        <v>787</v>
      </c>
      <c r="C165" s="214" t="s">
        <v>72</v>
      </c>
      <c r="D165" s="636"/>
      <c r="E165" s="636"/>
      <c r="F165" s="636"/>
      <c r="G165" s="377">
        <f t="shared" si="21"/>
        <v>0</v>
      </c>
      <c r="H165" s="636"/>
      <c r="I165" s="377">
        <f t="shared" si="22"/>
        <v>0</v>
      </c>
      <c r="J165" s="384">
        <f t="shared" si="23"/>
        <v>0</v>
      </c>
      <c r="K165" s="259"/>
    </row>
    <row r="166" spans="1:11" ht="12.75" customHeight="1">
      <c r="A166" s="168"/>
      <c r="B166" s="234">
        <v>789</v>
      </c>
      <c r="C166" s="214" t="s">
        <v>362</v>
      </c>
      <c r="D166" s="636"/>
      <c r="E166" s="636"/>
      <c r="F166" s="636"/>
      <c r="G166" s="377">
        <f t="shared" si="21"/>
        <v>0</v>
      </c>
      <c r="H166" s="636"/>
      <c r="I166" s="377">
        <f t="shared" si="22"/>
        <v>0</v>
      </c>
      <c r="J166" s="384">
        <f t="shared" si="23"/>
        <v>0</v>
      </c>
      <c r="K166" s="259"/>
    </row>
    <row r="167" spans="1:11" s="40" customFormat="1" ht="25.5" customHeight="1">
      <c r="A167" s="143"/>
      <c r="B167" s="234">
        <v>78921</v>
      </c>
      <c r="C167" s="702" t="s">
        <v>363</v>
      </c>
      <c r="D167" s="681"/>
      <c r="E167" s="681"/>
      <c r="F167" s="681"/>
      <c r="G167" s="682">
        <f t="shared" si="21"/>
        <v>0</v>
      </c>
      <c r="H167" s="681"/>
      <c r="I167" s="682">
        <f t="shared" si="22"/>
        <v>0</v>
      </c>
      <c r="J167" s="683">
        <f t="shared" si="23"/>
        <v>0</v>
      </c>
      <c r="K167" s="251"/>
    </row>
    <row r="168" spans="1:11" s="40" customFormat="1" ht="26.25">
      <c r="A168" s="143"/>
      <c r="B168" s="234">
        <v>78922</v>
      </c>
      <c r="C168" s="702" t="s">
        <v>364</v>
      </c>
      <c r="D168" s="681"/>
      <c r="E168" s="681"/>
      <c r="F168" s="681"/>
      <c r="G168" s="682">
        <f t="shared" si="21"/>
        <v>0</v>
      </c>
      <c r="H168" s="681"/>
      <c r="I168" s="682">
        <f t="shared" si="22"/>
        <v>0</v>
      </c>
      <c r="J168" s="683">
        <f t="shared" si="23"/>
        <v>0</v>
      </c>
      <c r="K168" s="251"/>
    </row>
    <row r="169" spans="1:11" ht="12.75">
      <c r="A169" s="168"/>
      <c r="B169" s="234">
        <v>79</v>
      </c>
      <c r="C169" s="233" t="s">
        <v>73</v>
      </c>
      <c r="D169" s="636"/>
      <c r="E169" s="636"/>
      <c r="F169" s="636"/>
      <c r="G169" s="377">
        <f t="shared" si="21"/>
        <v>0</v>
      </c>
      <c r="H169" s="635"/>
      <c r="I169" s="377">
        <f t="shared" si="22"/>
        <v>0</v>
      </c>
      <c r="J169" s="381">
        <f t="shared" si="23"/>
        <v>0</v>
      </c>
      <c r="K169" s="259"/>
    </row>
    <row r="170" spans="1:11" ht="13.5" thickBot="1">
      <c r="A170" s="168"/>
      <c r="B170" s="238"/>
      <c r="C170" s="239"/>
      <c r="D170" s="131"/>
      <c r="E170" s="131"/>
      <c r="F170" s="131"/>
      <c r="G170" s="131"/>
      <c r="H170" s="131"/>
      <c r="I170" s="131"/>
      <c r="J170" s="132"/>
      <c r="K170" s="259"/>
    </row>
    <row r="171" spans="1:11" ht="14.25" thickBot="1" thickTop="1">
      <c r="A171" s="168"/>
      <c r="B171" s="240"/>
      <c r="C171" s="371" t="s">
        <v>49</v>
      </c>
      <c r="D171" s="374">
        <f>D151+SUM(D154:D158)+SUM(D160:D169)</f>
        <v>0</v>
      </c>
      <c r="E171" s="375">
        <f>E151+SUM(E154:E158)+SUM(E160:E169)</f>
        <v>0</v>
      </c>
      <c r="F171" s="375">
        <f>F151+SUM(F154:F158)+SUM(F160:F169)</f>
        <v>0</v>
      </c>
      <c r="G171" s="375">
        <f>E171+F171</f>
        <v>0</v>
      </c>
      <c r="H171" s="378">
        <f>H151+SUM(H154:H158)+SUM(H160:H169)</f>
        <v>0</v>
      </c>
      <c r="I171" s="375">
        <f>H171-G171</f>
        <v>0</v>
      </c>
      <c r="J171" s="385">
        <f>IF(G171=0,0,I171/G171)</f>
        <v>0</v>
      </c>
      <c r="K171" s="259"/>
    </row>
    <row r="172" spans="1:11" ht="14.25" thickBot="1" thickTop="1">
      <c r="A172" s="168"/>
      <c r="B172" s="241"/>
      <c r="C172" s="242"/>
      <c r="D172" s="131"/>
      <c r="E172" s="131"/>
      <c r="F172" s="131"/>
      <c r="G172" s="131"/>
      <c r="H172" s="131"/>
      <c r="I172" s="131"/>
      <c r="J172" s="132"/>
      <c r="K172" s="259"/>
    </row>
    <row r="173" spans="1:11" s="63" customFormat="1" ht="14.25" thickBot="1" thickTop="1">
      <c r="A173" s="243"/>
      <c r="B173" s="241"/>
      <c r="C173" s="372" t="s">
        <v>98</v>
      </c>
      <c r="D173" s="374">
        <f>D121+D144+D171</f>
        <v>0</v>
      </c>
      <c r="E173" s="375">
        <f>E121+E144+E171</f>
        <v>0</v>
      </c>
      <c r="F173" s="375">
        <f>F121+F144+F171</f>
        <v>0</v>
      </c>
      <c r="G173" s="375">
        <f>E173+F173</f>
        <v>0</v>
      </c>
      <c r="H173" s="375">
        <f>H121+H144+H171</f>
        <v>0</v>
      </c>
      <c r="I173" s="375">
        <f>H173-G173</f>
        <v>0</v>
      </c>
      <c r="J173" s="385">
        <f>IF(G173=0,0,I173/G173)</f>
        <v>0</v>
      </c>
      <c r="K173" s="260"/>
    </row>
    <row r="174" spans="1:11" ht="14.25" thickBot="1" thickTop="1">
      <c r="A174" s="168"/>
      <c r="B174" s="234"/>
      <c r="C174" s="243"/>
      <c r="D174" s="151"/>
      <c r="E174" s="151"/>
      <c r="F174" s="151"/>
      <c r="G174" s="151"/>
      <c r="H174" s="151"/>
      <c r="I174" s="151"/>
      <c r="J174" s="152"/>
      <c r="K174" s="259"/>
    </row>
    <row r="175" spans="1:11" ht="14.25" thickBot="1" thickTop="1">
      <c r="A175" s="168"/>
      <c r="B175" s="244"/>
      <c r="C175" s="368" t="s">
        <v>129</v>
      </c>
      <c r="D175" s="374">
        <f>IF(D173-D100&gt;0,0,D100-D173)</f>
        <v>0</v>
      </c>
      <c r="E175" s="375">
        <f>IF(E173-E100&gt;0,0,E100-E173)</f>
        <v>0</v>
      </c>
      <c r="F175" s="375">
        <f>IF(F173-F100&gt;0,0,F100-F173)</f>
        <v>0</v>
      </c>
      <c r="G175" s="375">
        <f>IF((G173-G100)&gt;0,0,G100-G173)</f>
        <v>0</v>
      </c>
      <c r="H175" s="375">
        <f>IF(H173-H100&gt;0,0,H100-H173)</f>
        <v>0</v>
      </c>
      <c r="I175" s="375">
        <f>H175-G175</f>
        <v>0</v>
      </c>
      <c r="J175" s="385">
        <f>IF(G175=0,0,I175/G175)</f>
        <v>0</v>
      </c>
      <c r="K175" s="259"/>
    </row>
    <row r="176" spans="1:11" ht="14.25" thickBot="1" thickTop="1">
      <c r="A176" s="168"/>
      <c r="B176" s="204"/>
      <c r="C176" s="169"/>
      <c r="D176" s="205"/>
      <c r="E176" s="205"/>
      <c r="F176" s="205"/>
      <c r="G176" s="205"/>
      <c r="H176" s="205"/>
      <c r="I176" s="205"/>
      <c r="J176" s="206"/>
      <c r="K176" s="259"/>
    </row>
    <row r="177" spans="1:11" ht="27" customHeight="1" thickBot="1" thickTop="1">
      <c r="A177" s="168"/>
      <c r="B177" s="204"/>
      <c r="C177" s="367" t="s">
        <v>130</v>
      </c>
      <c r="D177" s="375">
        <f>D173+D175</f>
        <v>0</v>
      </c>
      <c r="E177" s="375">
        <f>E173+E175</f>
        <v>0</v>
      </c>
      <c r="F177" s="375">
        <f>F173+F175</f>
        <v>0</v>
      </c>
      <c r="G177" s="375">
        <f>G173+G175</f>
        <v>0</v>
      </c>
      <c r="H177" s="375">
        <f>H173+H175</f>
        <v>0</v>
      </c>
      <c r="I177" s="375">
        <f>H177-G177</f>
        <v>0</v>
      </c>
      <c r="J177" s="385">
        <f>IF(G177=0,0,I177/G177)</f>
        <v>0</v>
      </c>
      <c r="K177" s="259"/>
    </row>
    <row r="178" spans="1:11" ht="14.25" thickBot="1" thickTop="1">
      <c r="A178" s="168"/>
      <c r="B178" s="168"/>
      <c r="C178" s="168"/>
      <c r="D178" s="205"/>
      <c r="E178" s="205"/>
      <c r="F178" s="205"/>
      <c r="G178" s="205"/>
      <c r="H178" s="205"/>
      <c r="I178" s="205"/>
      <c r="J178" s="206"/>
      <c r="K178" s="259"/>
    </row>
    <row r="179" spans="1:11" ht="14.25" thickBot="1" thickTop="1">
      <c r="A179" s="168"/>
      <c r="B179" s="244"/>
      <c r="C179" s="414" t="s">
        <v>199</v>
      </c>
      <c r="D179" s="632"/>
      <c r="E179" s="632"/>
      <c r="F179" s="632"/>
      <c r="G179" s="379">
        <f>E179+F179</f>
        <v>0</v>
      </c>
      <c r="H179" s="632"/>
      <c r="I179" s="379">
        <f>H179-G179</f>
        <v>0</v>
      </c>
      <c r="J179" s="387">
        <f>IF(G179=0,0,I179/G179)</f>
        <v>0</v>
      </c>
      <c r="K179" s="259"/>
    </row>
    <row r="180" spans="1:11" ht="14.25" thickBot="1" thickTop="1">
      <c r="A180" s="168"/>
      <c r="B180" s="204"/>
      <c r="C180" s="415" t="s">
        <v>200</v>
      </c>
      <c r="D180" s="634"/>
      <c r="E180" s="633"/>
      <c r="F180" s="633"/>
      <c r="G180" s="380">
        <f>E180+F180</f>
        <v>0</v>
      </c>
      <c r="H180" s="633"/>
      <c r="I180" s="380">
        <f>H180-G180</f>
        <v>0</v>
      </c>
      <c r="J180" s="388">
        <f>IF(G180=0,0,I180/G180)</f>
        <v>0</v>
      </c>
      <c r="K180" s="259"/>
    </row>
    <row r="181" spans="1:11" ht="11.25" thickBot="1" thickTop="1">
      <c r="A181" s="261"/>
      <c r="B181" s="262"/>
      <c r="C181" s="263"/>
      <c r="D181" s="264"/>
      <c r="E181" s="264"/>
      <c r="F181" s="264"/>
      <c r="G181" s="264"/>
      <c r="H181" s="264"/>
      <c r="I181" s="264"/>
      <c r="J181" s="265"/>
      <c r="K181" s="266"/>
    </row>
  </sheetData>
  <sheetProtection password="EAD6" sheet="1" objects="1" scenarios="1"/>
  <mergeCells count="61">
    <mergeCell ref="J10:J11"/>
    <mergeCell ref="E10:E11"/>
    <mergeCell ref="F10:F11"/>
    <mergeCell ref="G10:G11"/>
    <mergeCell ref="H10:H11"/>
    <mergeCell ref="I10:I11"/>
    <mergeCell ref="B2:C2"/>
    <mergeCell ref="B3:C3"/>
    <mergeCell ref="C124:C125"/>
    <mergeCell ref="D9:D11"/>
    <mergeCell ref="E9:G9"/>
    <mergeCell ref="D34:D36"/>
    <mergeCell ref="E34:G34"/>
    <mergeCell ref="D53:D55"/>
    <mergeCell ref="E53:G53"/>
    <mergeCell ref="D2:F2"/>
    <mergeCell ref="D3:F3"/>
    <mergeCell ref="B6:J6"/>
    <mergeCell ref="B106:J106"/>
    <mergeCell ref="E124:G124"/>
    <mergeCell ref="H124:J124"/>
    <mergeCell ref="H9:J9"/>
    <mergeCell ref="H34:J34"/>
    <mergeCell ref="E35:E36"/>
    <mergeCell ref="F35:F36"/>
    <mergeCell ref="G35:G36"/>
    <mergeCell ref="H35:H36"/>
    <mergeCell ref="I35:I36"/>
    <mergeCell ref="J35:J36"/>
    <mergeCell ref="H53:J53"/>
    <mergeCell ref="E54:E55"/>
    <mergeCell ref="F54:F55"/>
    <mergeCell ref="G54:G55"/>
    <mergeCell ref="H54:H55"/>
    <mergeCell ref="I54:I55"/>
    <mergeCell ref="J54:J55"/>
    <mergeCell ref="J125:J126"/>
    <mergeCell ref="D107:D109"/>
    <mergeCell ref="E107:G107"/>
    <mergeCell ref="H107:J107"/>
    <mergeCell ref="E108:E109"/>
    <mergeCell ref="F108:F109"/>
    <mergeCell ref="G108:G109"/>
    <mergeCell ref="H108:H109"/>
    <mergeCell ref="I108:I109"/>
    <mergeCell ref="J108:J109"/>
    <mergeCell ref="E125:E126"/>
    <mergeCell ref="F125:F126"/>
    <mergeCell ref="G125:G126"/>
    <mergeCell ref="H125:H126"/>
    <mergeCell ref="I125:I126"/>
    <mergeCell ref="D124:D126"/>
    <mergeCell ref="D147:D149"/>
    <mergeCell ref="E147:G147"/>
    <mergeCell ref="H147:J147"/>
    <mergeCell ref="E148:E149"/>
    <mergeCell ref="F148:F149"/>
    <mergeCell ref="G148:G149"/>
    <mergeCell ref="H148:H149"/>
    <mergeCell ref="I148:I149"/>
    <mergeCell ref="J148:J149"/>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77" r:id="rId2"/>
  <headerFooter>
    <oddFooter>&amp;R&amp;"Arial,Normal"&amp;8&amp;F&amp;A</oddFooter>
  </headerFooter>
  <rowBreaks count="3" manualBreakCount="3">
    <brk id="51" max="255" man="1"/>
    <brk id="105" max="255" man="1"/>
    <brk id="145" max="255" man="1"/>
  </rowBreaks>
  <ignoredErrors>
    <ignoredError sqref="E12:J12" numberStoredAsText="1"/>
    <ignoredError sqref="G171:G174 G121 G176" formula="1"/>
  </ignoredErrors>
  <drawing r:id="rId1"/>
</worksheet>
</file>

<file path=xl/worksheets/sheet11.xml><?xml version="1.0" encoding="utf-8"?>
<worksheet xmlns="http://schemas.openxmlformats.org/spreadsheetml/2006/main" xmlns:r="http://schemas.openxmlformats.org/officeDocument/2006/relationships">
  <sheetPr codeName="Feuil8"/>
  <dimension ref="A1:T181"/>
  <sheetViews>
    <sheetView zoomScalePageLayoutView="0" workbookViewId="0" topLeftCell="A1">
      <selection activeCell="A1" sqref="A1"/>
    </sheetView>
  </sheetViews>
  <sheetFormatPr defaultColWidth="11.421875" defaultRowHeight="15"/>
  <cols>
    <col min="1" max="1" width="2.7109375" style="38" customWidth="1"/>
    <col min="2" max="2" width="6.28125" style="61" customWidth="1"/>
    <col min="3" max="3" width="70.28125" style="55" customWidth="1"/>
    <col min="4" max="9" width="15.7109375" style="3" customWidth="1"/>
    <col min="10" max="10" width="15.7109375" style="39" customWidth="1"/>
    <col min="11" max="11" width="2.7109375" style="38" customWidth="1"/>
    <col min="12" max="241" width="11.421875" style="38" customWidth="1"/>
    <col min="242" max="242" width="12.57421875" style="38" customWidth="1"/>
    <col min="243" max="243" width="1.1484375" style="38" customWidth="1"/>
    <col min="244" max="244" width="95.421875" style="38" customWidth="1"/>
    <col min="245" max="251" width="12.57421875" style="38" customWidth="1"/>
    <col min="252" max="16384" width="11.421875" style="38" customWidth="1"/>
  </cols>
  <sheetData>
    <row r="1" spans="1:11" ht="14.25" customHeight="1">
      <c r="A1" s="111"/>
      <c r="B1" s="111"/>
      <c r="C1" s="111"/>
      <c r="D1" s="112"/>
      <c r="E1" s="112"/>
      <c r="F1" s="112"/>
      <c r="G1" s="112"/>
      <c r="H1" s="267"/>
      <c r="I1" s="112"/>
      <c r="J1" s="113"/>
      <c r="K1" s="245"/>
    </row>
    <row r="2" spans="1:11" ht="25.5" customHeight="1">
      <c r="A2" s="111"/>
      <c r="B2" s="861" t="s">
        <v>222</v>
      </c>
      <c r="C2" s="861"/>
      <c r="D2" s="863"/>
      <c r="E2" s="864"/>
      <c r="F2" s="865"/>
      <c r="G2" s="270"/>
      <c r="H2" s="268"/>
      <c r="I2" s="268"/>
      <c r="J2" s="268"/>
      <c r="K2" s="245"/>
    </row>
    <row r="3" spans="1:11" ht="25.5" customHeight="1">
      <c r="A3" s="111"/>
      <c r="B3" s="869" t="s">
        <v>196</v>
      </c>
      <c r="C3" s="870"/>
      <c r="D3" s="467"/>
      <c r="E3" s="468"/>
      <c r="F3" s="469"/>
      <c r="G3" s="271"/>
      <c r="H3" s="269"/>
      <c r="I3" s="269"/>
      <c r="J3" s="269"/>
      <c r="K3" s="245"/>
    </row>
    <row r="4" spans="1:11" ht="25.5" customHeight="1">
      <c r="A4" s="111"/>
      <c r="B4" s="861" t="s">
        <v>201</v>
      </c>
      <c r="C4" s="861"/>
      <c r="D4" s="856"/>
      <c r="E4" s="857"/>
      <c r="F4" s="858"/>
      <c r="G4" s="112"/>
      <c r="H4" s="112"/>
      <c r="I4" s="112"/>
      <c r="J4" s="113"/>
      <c r="K4" s="245"/>
    </row>
    <row r="5" spans="1:11" ht="14.25" customHeight="1">
      <c r="A5" s="111"/>
      <c r="B5" s="111"/>
      <c r="C5" s="111"/>
      <c r="D5" s="112"/>
      <c r="E5" s="112"/>
      <c r="F5" s="112"/>
      <c r="G5" s="112"/>
      <c r="H5" s="112"/>
      <c r="I5" s="112"/>
      <c r="J5" s="113"/>
      <c r="K5" s="245"/>
    </row>
    <row r="6" spans="1:11" ht="15.75" customHeight="1">
      <c r="A6" s="111"/>
      <c r="B6" s="114"/>
      <c r="C6" s="115"/>
      <c r="D6" s="116"/>
      <c r="E6" s="116"/>
      <c r="F6" s="116"/>
      <c r="G6" s="112"/>
      <c r="H6" s="112"/>
      <c r="I6" s="112"/>
      <c r="J6" s="113"/>
      <c r="K6" s="245"/>
    </row>
    <row r="7" spans="1:11" s="40" customFormat="1" ht="38.25" customHeight="1">
      <c r="A7" s="117"/>
      <c r="B7" s="859" t="s">
        <v>278</v>
      </c>
      <c r="C7" s="859"/>
      <c r="D7" s="859"/>
      <c r="E7" s="859"/>
      <c r="F7" s="859"/>
      <c r="G7" s="859"/>
      <c r="H7" s="859"/>
      <c r="I7" s="859"/>
      <c r="J7" s="859"/>
      <c r="K7" s="246"/>
    </row>
    <row r="8" spans="1:11" ht="13.5" thickBot="1">
      <c r="A8" s="111"/>
      <c r="B8" s="119"/>
      <c r="C8" s="118"/>
      <c r="D8" s="116"/>
      <c r="E8" s="116"/>
      <c r="F8" s="116"/>
      <c r="G8" s="112"/>
      <c r="H8" s="112"/>
      <c r="I8" s="112"/>
      <c r="J8" s="113"/>
      <c r="K8" s="245"/>
    </row>
    <row r="9" spans="1:11" s="41" customFormat="1" ht="12.75" customHeight="1">
      <c r="A9" s="119"/>
      <c r="B9" s="119" t="s">
        <v>279</v>
      </c>
      <c r="C9" s="119"/>
      <c r="D9" s="866" t="str">
        <f>IF('Page de garde'!$D$4="","Réalisations Exercice N-1","Réalisations Exercice "&amp;('Page de garde'!$D$4-1))</f>
        <v>Réalisations Exercice N-1</v>
      </c>
      <c r="E9" s="849" t="str">
        <f>IF('Page de garde'!$D$4="","Budget Exercice N (dépendance et soins)","Budget Exercice "&amp;'Page de garde'!$D$4&amp;" (dépendance et soins)")</f>
        <v>Budget Exercice N (dépendance et soins)</v>
      </c>
      <c r="F9" s="849"/>
      <c r="G9" s="849"/>
      <c r="H9" s="850" t="str">
        <f>IF('Page de garde'!$D$4="","Réalisé Exercice N (dépendance et soins)","Réalisé Exercice "&amp;'Page de garde'!$D$4&amp;" (dépendance et soins)")</f>
        <v>Réalisé Exercice N (dépendance et soins)</v>
      </c>
      <c r="I9" s="850"/>
      <c r="J9" s="851"/>
      <c r="K9" s="247"/>
    </row>
    <row r="10" spans="1:11" s="41" customFormat="1" ht="12.75">
      <c r="A10" s="119"/>
      <c r="B10" s="119"/>
      <c r="C10" s="119"/>
      <c r="D10" s="867"/>
      <c r="E10" s="852" t="s">
        <v>117</v>
      </c>
      <c r="F10" s="852" t="s">
        <v>118</v>
      </c>
      <c r="G10" s="852" t="s">
        <v>119</v>
      </c>
      <c r="H10" s="852" t="s">
        <v>120</v>
      </c>
      <c r="I10" s="852" t="s">
        <v>121</v>
      </c>
      <c r="J10" s="854" t="s">
        <v>122</v>
      </c>
      <c r="K10" s="247"/>
    </row>
    <row r="11" spans="1:11" s="41" customFormat="1" ht="33.75" customHeight="1" thickBot="1">
      <c r="A11" s="119"/>
      <c r="B11" s="120"/>
      <c r="C11" s="121" t="s">
        <v>180</v>
      </c>
      <c r="D11" s="868"/>
      <c r="E11" s="853"/>
      <c r="F11" s="853"/>
      <c r="G11" s="853"/>
      <c r="H11" s="853"/>
      <c r="I11" s="853"/>
      <c r="J11" s="855"/>
      <c r="K11" s="247"/>
    </row>
    <row r="12" spans="1:11" s="41" customFormat="1" ht="12.75" customHeight="1">
      <c r="A12" s="119"/>
      <c r="B12" s="122" t="s">
        <v>179</v>
      </c>
      <c r="C12" s="121"/>
      <c r="D12" s="123"/>
      <c r="E12" s="124" t="s">
        <v>123</v>
      </c>
      <c r="F12" s="123" t="s">
        <v>124</v>
      </c>
      <c r="G12" s="125" t="s">
        <v>125</v>
      </c>
      <c r="H12" s="125" t="s">
        <v>126</v>
      </c>
      <c r="I12" s="125" t="s">
        <v>127</v>
      </c>
      <c r="J12" s="126" t="s">
        <v>128</v>
      </c>
      <c r="K12" s="247"/>
    </row>
    <row r="13" spans="1:11" s="42" customFormat="1" ht="12.75" customHeight="1">
      <c r="A13" s="127"/>
      <c r="B13" s="128">
        <v>60</v>
      </c>
      <c r="C13" s="129" t="s">
        <v>76</v>
      </c>
      <c r="D13" s="635"/>
      <c r="E13" s="635"/>
      <c r="F13" s="635"/>
      <c r="G13" s="373">
        <f>E13+F13</f>
        <v>0</v>
      </c>
      <c r="H13" s="635"/>
      <c r="I13" s="373">
        <f>H13-G13</f>
        <v>0</v>
      </c>
      <c r="J13" s="381">
        <f>IF(G13=0,0,I13/G13)</f>
        <v>0</v>
      </c>
      <c r="K13" s="248"/>
    </row>
    <row r="14" spans="1:11" s="42" customFormat="1" ht="12.75" customHeight="1">
      <c r="A14" s="127"/>
      <c r="B14" s="128">
        <v>709</v>
      </c>
      <c r="C14" s="129" t="s">
        <v>2</v>
      </c>
      <c r="D14" s="635"/>
      <c r="E14" s="635"/>
      <c r="F14" s="635"/>
      <c r="G14" s="373">
        <f>E14+F14</f>
        <v>0</v>
      </c>
      <c r="H14" s="635"/>
      <c r="I14" s="373">
        <f>H14-G14</f>
        <v>0</v>
      </c>
      <c r="J14" s="381">
        <f>IF(G14=0,0,I14/G14)</f>
        <v>0</v>
      </c>
      <c r="K14" s="248"/>
    </row>
    <row r="15" spans="1:11" s="42" customFormat="1" ht="12.75" customHeight="1">
      <c r="A15" s="127"/>
      <c r="B15" s="128">
        <v>713</v>
      </c>
      <c r="C15" s="129" t="s">
        <v>3</v>
      </c>
      <c r="D15" s="635"/>
      <c r="E15" s="635"/>
      <c r="F15" s="635"/>
      <c r="G15" s="373">
        <f>E15+F15</f>
        <v>0</v>
      </c>
      <c r="H15" s="635"/>
      <c r="I15" s="373">
        <f>H15-G15</f>
        <v>0</v>
      </c>
      <c r="J15" s="381">
        <f>IF(G15=0,0,I15/G15)</f>
        <v>0</v>
      </c>
      <c r="K15" s="248"/>
    </row>
    <row r="16" spans="1:11" s="42" customFormat="1" ht="12.75" customHeight="1">
      <c r="A16" s="127"/>
      <c r="B16" s="128"/>
      <c r="C16" s="130"/>
      <c r="D16" s="131"/>
      <c r="E16" s="131"/>
      <c r="F16" s="131"/>
      <c r="G16" s="131"/>
      <c r="H16" s="131"/>
      <c r="I16" s="131"/>
      <c r="J16" s="132"/>
      <c r="K16" s="248"/>
    </row>
    <row r="17" spans="1:11" s="43" customFormat="1" ht="12.75" customHeight="1">
      <c r="A17" s="130"/>
      <c r="B17" s="122" t="s">
        <v>4</v>
      </c>
      <c r="C17" s="130"/>
      <c r="D17" s="131"/>
      <c r="E17" s="131"/>
      <c r="F17" s="131"/>
      <c r="G17" s="131"/>
      <c r="H17" s="131"/>
      <c r="I17" s="131"/>
      <c r="J17" s="132"/>
      <c r="K17" s="248"/>
    </row>
    <row r="18" spans="1:20" s="44" customFormat="1" ht="12.75" customHeight="1">
      <c r="A18" s="133"/>
      <c r="B18" s="128">
        <v>6111</v>
      </c>
      <c r="C18" s="129" t="s">
        <v>5</v>
      </c>
      <c r="D18" s="635"/>
      <c r="E18" s="635"/>
      <c r="F18" s="635"/>
      <c r="G18" s="373">
        <f>E18+F18</f>
        <v>0</v>
      </c>
      <c r="H18" s="635"/>
      <c r="I18" s="373">
        <f>H18-G18</f>
        <v>0</v>
      </c>
      <c r="J18" s="381">
        <f>IF(G18=0,0,I18/G18)</f>
        <v>0</v>
      </c>
      <c r="K18" s="249"/>
      <c r="N18" s="42"/>
      <c r="O18" s="42"/>
      <c r="P18" s="42"/>
      <c r="Q18" s="42"/>
      <c r="R18" s="42"/>
      <c r="S18" s="42"/>
      <c r="T18" s="42"/>
    </row>
    <row r="19" spans="1:20" s="45" customFormat="1" ht="12.75" customHeight="1">
      <c r="A19" s="134"/>
      <c r="B19" s="128">
        <v>6112</v>
      </c>
      <c r="C19" s="129" t="s">
        <v>6</v>
      </c>
      <c r="D19" s="635"/>
      <c r="E19" s="635"/>
      <c r="F19" s="635"/>
      <c r="G19" s="373">
        <f>E19+F19</f>
        <v>0</v>
      </c>
      <c r="H19" s="635"/>
      <c r="I19" s="373">
        <f>H19-G19</f>
        <v>0</v>
      </c>
      <c r="J19" s="381">
        <f>IF(G19=0,0,I19/G19)</f>
        <v>0</v>
      </c>
      <c r="K19" s="249"/>
      <c r="N19" s="42"/>
      <c r="O19" s="42"/>
      <c r="P19" s="42"/>
      <c r="Q19" s="42"/>
      <c r="R19" s="42"/>
      <c r="S19" s="42"/>
      <c r="T19" s="42"/>
    </row>
    <row r="20" spans="1:20" s="45" customFormat="1" ht="12.75" customHeight="1">
      <c r="A20" s="134"/>
      <c r="B20" s="128">
        <v>6118</v>
      </c>
      <c r="C20" s="129" t="s">
        <v>7</v>
      </c>
      <c r="D20" s="635"/>
      <c r="E20" s="635"/>
      <c r="F20" s="635"/>
      <c r="G20" s="373">
        <f>E20+F20</f>
        <v>0</v>
      </c>
      <c r="H20" s="635"/>
      <c r="I20" s="373">
        <f>H20-G20</f>
        <v>0</v>
      </c>
      <c r="J20" s="381">
        <f>IF(G20=0,0,I20/G20)</f>
        <v>0</v>
      </c>
      <c r="K20" s="249"/>
      <c r="N20" s="43"/>
      <c r="O20" s="43"/>
      <c r="P20" s="43"/>
      <c r="Q20" s="43"/>
      <c r="R20" s="43"/>
      <c r="S20" s="43"/>
      <c r="T20" s="43"/>
    </row>
    <row r="21" spans="1:20" s="43" customFormat="1" ht="12.75" customHeight="1">
      <c r="A21" s="130"/>
      <c r="B21" s="135" t="s">
        <v>1</v>
      </c>
      <c r="C21" s="130" t="s">
        <v>1</v>
      </c>
      <c r="D21" s="131"/>
      <c r="E21" s="131"/>
      <c r="F21" s="131"/>
      <c r="G21" s="131"/>
      <c r="H21" s="131"/>
      <c r="I21" s="131"/>
      <c r="J21" s="132"/>
      <c r="K21" s="248"/>
      <c r="N21" s="46"/>
      <c r="O21" s="47"/>
      <c r="P21" s="46"/>
      <c r="Q21" s="48"/>
      <c r="R21" s="48"/>
      <c r="S21" s="48"/>
      <c r="T21" s="48"/>
    </row>
    <row r="22" spans="1:11" s="49" customFormat="1" ht="12.75" customHeight="1">
      <c r="A22" s="136"/>
      <c r="B22" s="137" t="s">
        <v>8</v>
      </c>
      <c r="C22" s="136"/>
      <c r="D22" s="138"/>
      <c r="E22" s="138"/>
      <c r="F22" s="138"/>
      <c r="G22" s="138"/>
      <c r="H22" s="138"/>
      <c r="I22" s="138"/>
      <c r="J22" s="139"/>
      <c r="K22" s="250"/>
    </row>
    <row r="23" spans="1:11" s="50" customFormat="1" ht="12.75" customHeight="1">
      <c r="A23" s="140"/>
      <c r="B23" s="141">
        <v>624</v>
      </c>
      <c r="C23" s="142" t="s">
        <v>77</v>
      </c>
      <c r="D23" s="635"/>
      <c r="E23" s="635"/>
      <c r="F23" s="635"/>
      <c r="G23" s="373">
        <f aca="true" t="shared" si="0" ref="G23:G30">E23+F23</f>
        <v>0</v>
      </c>
      <c r="H23" s="635"/>
      <c r="I23" s="373">
        <f aca="true" t="shared" si="1" ref="I23:I30">H23-G23</f>
        <v>0</v>
      </c>
      <c r="J23" s="381">
        <f aca="true" t="shared" si="2" ref="J23:J30">IF(G23=0,0,I23/G23)</f>
        <v>0</v>
      </c>
      <c r="K23" s="250"/>
    </row>
    <row r="24" spans="1:11" s="50" customFormat="1" ht="12.75" customHeight="1">
      <c r="A24" s="140"/>
      <c r="B24" s="141">
        <v>625</v>
      </c>
      <c r="C24" s="142" t="s">
        <v>9</v>
      </c>
      <c r="D24" s="635"/>
      <c r="E24" s="635"/>
      <c r="F24" s="635"/>
      <c r="G24" s="373">
        <f t="shared" si="0"/>
        <v>0</v>
      </c>
      <c r="H24" s="635"/>
      <c r="I24" s="373">
        <f t="shared" si="1"/>
        <v>0</v>
      </c>
      <c r="J24" s="381">
        <f t="shared" si="2"/>
        <v>0</v>
      </c>
      <c r="K24" s="250"/>
    </row>
    <row r="25" spans="1:11" s="50" customFormat="1" ht="12.75" customHeight="1">
      <c r="A25" s="140"/>
      <c r="B25" s="141">
        <v>626</v>
      </c>
      <c r="C25" s="142" t="s">
        <v>10</v>
      </c>
      <c r="D25" s="635"/>
      <c r="E25" s="635"/>
      <c r="F25" s="635"/>
      <c r="G25" s="373">
        <f t="shared" si="0"/>
        <v>0</v>
      </c>
      <c r="H25" s="635"/>
      <c r="I25" s="373">
        <f t="shared" si="1"/>
        <v>0</v>
      </c>
      <c r="J25" s="381">
        <f t="shared" si="2"/>
        <v>0</v>
      </c>
      <c r="K25" s="250"/>
    </row>
    <row r="26" spans="1:11" s="50" customFormat="1" ht="12.75" customHeight="1">
      <c r="A26" s="140"/>
      <c r="B26" s="141">
        <v>628</v>
      </c>
      <c r="C26" s="142" t="s">
        <v>350</v>
      </c>
      <c r="D26" s="635"/>
      <c r="E26" s="635"/>
      <c r="F26" s="635"/>
      <c r="G26" s="373">
        <f t="shared" si="0"/>
        <v>0</v>
      </c>
      <c r="H26" s="635"/>
      <c r="I26" s="373">
        <f t="shared" si="1"/>
        <v>0</v>
      </c>
      <c r="J26" s="381">
        <f t="shared" si="2"/>
        <v>0</v>
      </c>
      <c r="K26" s="250"/>
    </row>
    <row r="27" spans="1:11" s="50" customFormat="1" ht="12.75" customHeight="1">
      <c r="A27" s="140"/>
      <c r="B27" s="141">
        <v>6281</v>
      </c>
      <c r="C27" s="685" t="s">
        <v>354</v>
      </c>
      <c r="D27" s="635"/>
      <c r="E27" s="635"/>
      <c r="F27" s="635"/>
      <c r="G27" s="373">
        <f t="shared" si="0"/>
        <v>0</v>
      </c>
      <c r="H27" s="635"/>
      <c r="I27" s="373">
        <f t="shared" si="1"/>
        <v>0</v>
      </c>
      <c r="J27" s="381">
        <f t="shared" si="2"/>
        <v>0</v>
      </c>
      <c r="K27" s="250"/>
    </row>
    <row r="28" spans="1:11" s="50" customFormat="1" ht="12.75" customHeight="1">
      <c r="A28" s="140"/>
      <c r="B28" s="141">
        <v>6282</v>
      </c>
      <c r="C28" s="685" t="s">
        <v>355</v>
      </c>
      <c r="D28" s="635"/>
      <c r="E28" s="635"/>
      <c r="F28" s="635"/>
      <c r="G28" s="373">
        <f t="shared" si="0"/>
        <v>0</v>
      </c>
      <c r="H28" s="635"/>
      <c r="I28" s="373">
        <f t="shared" si="1"/>
        <v>0</v>
      </c>
      <c r="J28" s="381">
        <f t="shared" si="2"/>
        <v>0</v>
      </c>
      <c r="K28" s="250"/>
    </row>
    <row r="29" spans="1:11" s="50" customFormat="1" ht="12.75" customHeight="1">
      <c r="A29" s="140"/>
      <c r="B29" s="141">
        <v>6283</v>
      </c>
      <c r="C29" s="685" t="s">
        <v>356</v>
      </c>
      <c r="D29" s="635"/>
      <c r="E29" s="635"/>
      <c r="F29" s="635"/>
      <c r="G29" s="373">
        <f t="shared" si="0"/>
        <v>0</v>
      </c>
      <c r="H29" s="635"/>
      <c r="I29" s="373">
        <f t="shared" si="1"/>
        <v>0</v>
      </c>
      <c r="J29" s="381">
        <f t="shared" si="2"/>
        <v>0</v>
      </c>
      <c r="K29" s="250"/>
    </row>
    <row r="30" spans="1:11" s="50" customFormat="1" ht="12.75" customHeight="1">
      <c r="A30" s="140"/>
      <c r="B30" s="141">
        <v>6284</v>
      </c>
      <c r="C30" s="685" t="s">
        <v>357</v>
      </c>
      <c r="D30" s="635"/>
      <c r="E30" s="635"/>
      <c r="F30" s="635"/>
      <c r="G30" s="373">
        <f t="shared" si="0"/>
        <v>0</v>
      </c>
      <c r="H30" s="635"/>
      <c r="I30" s="373">
        <f t="shared" si="1"/>
        <v>0</v>
      </c>
      <c r="J30" s="381">
        <f t="shared" si="2"/>
        <v>0</v>
      </c>
      <c r="K30" s="250"/>
    </row>
    <row r="31" spans="1:11" s="40" customFormat="1" ht="9" customHeight="1" thickBot="1">
      <c r="A31" s="143"/>
      <c r="B31" s="144"/>
      <c r="C31" s="145"/>
      <c r="D31" s="146"/>
      <c r="E31" s="146"/>
      <c r="F31" s="146"/>
      <c r="G31" s="146"/>
      <c r="H31" s="146"/>
      <c r="I31" s="146"/>
      <c r="J31" s="147"/>
      <c r="K31" s="251"/>
    </row>
    <row r="32" spans="1:11" s="50" customFormat="1" ht="13.5" customHeight="1" thickBot="1" thickTop="1">
      <c r="A32" s="140"/>
      <c r="B32" s="148"/>
      <c r="C32" s="365" t="s">
        <v>11</v>
      </c>
      <c r="D32" s="374">
        <f>SUM(D13:D15)+SUM(D18:D20)+SUM(D23:D30)</f>
        <v>0</v>
      </c>
      <c r="E32" s="375">
        <f>SUM(E13:E15)+SUM(E18:E20)+SUM(E23:E30)</f>
        <v>0</v>
      </c>
      <c r="F32" s="375">
        <f>SUM(F13:F15)+SUM(F18:F20)+SUM(F23:F30)</f>
        <v>0</v>
      </c>
      <c r="G32" s="375">
        <f>E32+F32</f>
        <v>0</v>
      </c>
      <c r="H32" s="375">
        <f>SUM(H13:H15)+SUM(H18:H20)+SUM(H23:H30)</f>
        <v>0</v>
      </c>
      <c r="I32" s="375">
        <f>H32-G32</f>
        <v>0</v>
      </c>
      <c r="J32" s="382">
        <f>IF(G32=0,0,I32/G32)</f>
        <v>0</v>
      </c>
      <c r="K32" s="250"/>
    </row>
    <row r="33" spans="1:11" s="50" customFormat="1" ht="9" customHeight="1" thickBot="1" thickTop="1">
      <c r="A33" s="140"/>
      <c r="B33" s="149"/>
      <c r="C33" s="150"/>
      <c r="D33" s="146"/>
      <c r="E33" s="146"/>
      <c r="F33" s="146"/>
      <c r="G33" s="151"/>
      <c r="H33" s="151"/>
      <c r="I33" s="151"/>
      <c r="J33" s="152"/>
      <c r="K33" s="252"/>
    </row>
    <row r="34" spans="1:11" s="51" customFormat="1" ht="12.75" customHeight="1">
      <c r="A34" s="153"/>
      <c r="B34" s="154"/>
      <c r="C34" s="455" t="s">
        <v>181</v>
      </c>
      <c r="D34" s="866" t="str">
        <f>IF('Page de garde'!$D$4="","Réalisations Exercice N-1","Réalisations Exercice "&amp;('Page de garde'!$D$4-1))</f>
        <v>Réalisations Exercice N-1</v>
      </c>
      <c r="E34" s="849" t="str">
        <f>IF('Page de garde'!$D$4="","Budget Exercice N (dépendance et soins)","Budget Exercice "&amp;'Page de garde'!$D$4&amp;" (dépendance et soins)")</f>
        <v>Budget Exercice N (dépendance et soins)</v>
      </c>
      <c r="F34" s="849"/>
      <c r="G34" s="849"/>
      <c r="H34" s="850" t="str">
        <f>IF('Page de garde'!$D$4="","Réalisé Exercice N (dépendance et soins)","Réalisé Exercice "&amp;'Page de garde'!$D$4&amp;" (dépendance et soins)")</f>
        <v>Réalisé Exercice N (dépendance et soins)</v>
      </c>
      <c r="I34" s="850"/>
      <c r="J34" s="851"/>
      <c r="K34" s="253"/>
    </row>
    <row r="35" spans="1:11" s="52" customFormat="1" ht="12.75">
      <c r="A35" s="155"/>
      <c r="B35" s="156"/>
      <c r="C35" s="157"/>
      <c r="D35" s="867"/>
      <c r="E35" s="852" t="s">
        <v>117</v>
      </c>
      <c r="F35" s="852" t="s">
        <v>118</v>
      </c>
      <c r="G35" s="852" t="s">
        <v>119</v>
      </c>
      <c r="H35" s="852" t="s">
        <v>120</v>
      </c>
      <c r="I35" s="852" t="s">
        <v>121</v>
      </c>
      <c r="J35" s="854" t="s">
        <v>122</v>
      </c>
      <c r="K35" s="253"/>
    </row>
    <row r="36" spans="1:11" s="52" customFormat="1" ht="33" customHeight="1" thickBot="1">
      <c r="A36" s="155"/>
      <c r="B36" s="156"/>
      <c r="C36" s="157"/>
      <c r="D36" s="868"/>
      <c r="E36" s="853"/>
      <c r="F36" s="853"/>
      <c r="G36" s="853"/>
      <c r="H36" s="853"/>
      <c r="I36" s="853"/>
      <c r="J36" s="855"/>
      <c r="K36" s="253"/>
    </row>
    <row r="37" spans="1:11" s="52" customFormat="1" ht="12.75">
      <c r="A37" s="155"/>
      <c r="B37" s="156"/>
      <c r="C37" s="157"/>
      <c r="D37" s="123"/>
      <c r="E37" s="124" t="s">
        <v>123</v>
      </c>
      <c r="F37" s="123" t="s">
        <v>124</v>
      </c>
      <c r="G37" s="125" t="s">
        <v>125</v>
      </c>
      <c r="H37" s="125" t="s">
        <v>126</v>
      </c>
      <c r="I37" s="125" t="s">
        <v>127</v>
      </c>
      <c r="J37" s="126" t="s">
        <v>128</v>
      </c>
      <c r="K37" s="253"/>
    </row>
    <row r="38" spans="1:11" s="40" customFormat="1" ht="12.75" customHeight="1">
      <c r="A38" s="143"/>
      <c r="B38" s="158">
        <v>621</v>
      </c>
      <c r="C38" s="159" t="s">
        <v>12</v>
      </c>
      <c r="D38" s="637"/>
      <c r="E38" s="637"/>
      <c r="F38" s="637"/>
      <c r="G38" s="376">
        <f aca="true" t="shared" si="3" ref="G38:G48">E38+F38</f>
        <v>0</v>
      </c>
      <c r="H38" s="637"/>
      <c r="I38" s="376">
        <f aca="true" t="shared" si="4" ref="I38:I48">H38-G38</f>
        <v>0</v>
      </c>
      <c r="J38" s="383">
        <f aca="true" t="shared" si="5" ref="J38:J48">IF(G38=0,0,I38/G38)</f>
        <v>0</v>
      </c>
      <c r="K38" s="251"/>
    </row>
    <row r="39" spans="1:11" s="40" customFormat="1" ht="12.75" customHeight="1">
      <c r="A39" s="143"/>
      <c r="B39" s="158">
        <v>622</v>
      </c>
      <c r="C39" s="159" t="s">
        <v>13</v>
      </c>
      <c r="D39" s="637"/>
      <c r="E39" s="637"/>
      <c r="F39" s="637"/>
      <c r="G39" s="376">
        <f t="shared" si="3"/>
        <v>0</v>
      </c>
      <c r="H39" s="637"/>
      <c r="I39" s="376">
        <f t="shared" si="4"/>
        <v>0</v>
      </c>
      <c r="J39" s="383">
        <f t="shared" si="5"/>
        <v>0</v>
      </c>
      <c r="K39" s="251"/>
    </row>
    <row r="40" spans="1:11" s="40" customFormat="1" ht="25.5" customHeight="1">
      <c r="A40" s="143"/>
      <c r="B40" s="158">
        <v>631</v>
      </c>
      <c r="C40" s="159" t="s">
        <v>14</v>
      </c>
      <c r="D40" s="637"/>
      <c r="E40" s="637"/>
      <c r="F40" s="637"/>
      <c r="G40" s="376">
        <f t="shared" si="3"/>
        <v>0</v>
      </c>
      <c r="H40" s="637"/>
      <c r="I40" s="376">
        <f t="shared" si="4"/>
        <v>0</v>
      </c>
      <c r="J40" s="383">
        <f t="shared" si="5"/>
        <v>0</v>
      </c>
      <c r="K40" s="251"/>
    </row>
    <row r="41" spans="1:11" s="40" customFormat="1" ht="12.75" customHeight="1">
      <c r="A41" s="143"/>
      <c r="B41" s="158">
        <v>633</v>
      </c>
      <c r="C41" s="159" t="s">
        <v>15</v>
      </c>
      <c r="D41" s="637"/>
      <c r="E41" s="637"/>
      <c r="F41" s="637"/>
      <c r="G41" s="376">
        <f t="shared" si="3"/>
        <v>0</v>
      </c>
      <c r="H41" s="637"/>
      <c r="I41" s="376">
        <f t="shared" si="4"/>
        <v>0</v>
      </c>
      <c r="J41" s="383">
        <f t="shared" si="5"/>
        <v>0</v>
      </c>
      <c r="K41" s="251"/>
    </row>
    <row r="42" spans="1:11" s="40" customFormat="1" ht="12.75" customHeight="1">
      <c r="A42" s="143"/>
      <c r="B42" s="158">
        <v>641</v>
      </c>
      <c r="C42" s="159" t="s">
        <v>16</v>
      </c>
      <c r="D42" s="637"/>
      <c r="E42" s="637"/>
      <c r="F42" s="637"/>
      <c r="G42" s="376">
        <f t="shared" si="3"/>
        <v>0</v>
      </c>
      <c r="H42" s="637"/>
      <c r="I42" s="376">
        <f t="shared" si="4"/>
        <v>0</v>
      </c>
      <c r="J42" s="383">
        <f t="shared" si="5"/>
        <v>0</v>
      </c>
      <c r="K42" s="251"/>
    </row>
    <row r="43" spans="1:11" s="40" customFormat="1" ht="12.75" customHeight="1">
      <c r="A43" s="143"/>
      <c r="B43" s="158">
        <v>642</v>
      </c>
      <c r="C43" s="159" t="s">
        <v>17</v>
      </c>
      <c r="D43" s="637"/>
      <c r="E43" s="637"/>
      <c r="F43" s="637"/>
      <c r="G43" s="376">
        <f t="shared" si="3"/>
        <v>0</v>
      </c>
      <c r="H43" s="637"/>
      <c r="I43" s="376">
        <f t="shared" si="4"/>
        <v>0</v>
      </c>
      <c r="J43" s="383">
        <f t="shared" si="5"/>
        <v>0</v>
      </c>
      <c r="K43" s="251"/>
    </row>
    <row r="44" spans="1:11" s="40" customFormat="1" ht="12.75" customHeight="1">
      <c r="A44" s="143"/>
      <c r="B44" s="158">
        <v>643</v>
      </c>
      <c r="C44" s="159" t="s">
        <v>18</v>
      </c>
      <c r="D44" s="637"/>
      <c r="E44" s="637"/>
      <c r="F44" s="637"/>
      <c r="G44" s="376">
        <f t="shared" si="3"/>
        <v>0</v>
      </c>
      <c r="H44" s="637"/>
      <c r="I44" s="376">
        <f t="shared" si="4"/>
        <v>0</v>
      </c>
      <c r="J44" s="383">
        <f t="shared" si="5"/>
        <v>0</v>
      </c>
      <c r="K44" s="251"/>
    </row>
    <row r="45" spans="1:11" s="53" customFormat="1" ht="12.75" customHeight="1">
      <c r="A45" s="160"/>
      <c r="B45" s="161">
        <v>645</v>
      </c>
      <c r="C45" s="159" t="s">
        <v>19</v>
      </c>
      <c r="D45" s="635"/>
      <c r="E45" s="635"/>
      <c r="F45" s="635"/>
      <c r="G45" s="373">
        <f t="shared" si="3"/>
        <v>0</v>
      </c>
      <c r="H45" s="635"/>
      <c r="I45" s="373">
        <f t="shared" si="4"/>
        <v>0</v>
      </c>
      <c r="J45" s="381">
        <f t="shared" si="5"/>
        <v>0</v>
      </c>
      <c r="K45" s="254"/>
    </row>
    <row r="46" spans="1:11" s="53" customFormat="1" ht="12.75" customHeight="1">
      <c r="A46" s="160"/>
      <c r="B46" s="161">
        <v>646</v>
      </c>
      <c r="C46" s="159" t="s">
        <v>20</v>
      </c>
      <c r="D46" s="635"/>
      <c r="E46" s="635"/>
      <c r="F46" s="635"/>
      <c r="G46" s="373">
        <f t="shared" si="3"/>
        <v>0</v>
      </c>
      <c r="H46" s="635"/>
      <c r="I46" s="373">
        <f t="shared" si="4"/>
        <v>0</v>
      </c>
      <c r="J46" s="381">
        <f t="shared" si="5"/>
        <v>0</v>
      </c>
      <c r="K46" s="254"/>
    </row>
    <row r="47" spans="1:11" s="40" customFormat="1" ht="12.75" customHeight="1">
      <c r="A47" s="143"/>
      <c r="B47" s="158">
        <v>647</v>
      </c>
      <c r="C47" s="159" t="s">
        <v>21</v>
      </c>
      <c r="D47" s="637"/>
      <c r="E47" s="637"/>
      <c r="F47" s="637"/>
      <c r="G47" s="376">
        <f t="shared" si="3"/>
        <v>0</v>
      </c>
      <c r="H47" s="637"/>
      <c r="I47" s="376">
        <f t="shared" si="4"/>
        <v>0</v>
      </c>
      <c r="J47" s="383">
        <f t="shared" si="5"/>
        <v>0</v>
      </c>
      <c r="K47" s="251"/>
    </row>
    <row r="48" spans="1:11" s="40" customFormat="1" ht="12.75" customHeight="1">
      <c r="A48" s="143"/>
      <c r="B48" s="158">
        <v>648</v>
      </c>
      <c r="C48" s="159" t="s">
        <v>22</v>
      </c>
      <c r="D48" s="637"/>
      <c r="E48" s="637"/>
      <c r="F48" s="637"/>
      <c r="G48" s="376">
        <f t="shared" si="3"/>
        <v>0</v>
      </c>
      <c r="H48" s="637"/>
      <c r="I48" s="376">
        <f t="shared" si="4"/>
        <v>0</v>
      </c>
      <c r="J48" s="383">
        <f t="shared" si="5"/>
        <v>0</v>
      </c>
      <c r="K48" s="251"/>
    </row>
    <row r="49" spans="1:11" s="54" customFormat="1" ht="9.75" customHeight="1" thickBot="1">
      <c r="A49" s="162"/>
      <c r="B49" s="144"/>
      <c r="C49" s="163"/>
      <c r="D49" s="164"/>
      <c r="E49" s="164"/>
      <c r="F49" s="164"/>
      <c r="G49" s="164"/>
      <c r="H49" s="164"/>
      <c r="I49" s="164"/>
      <c r="J49" s="165"/>
      <c r="K49" s="251"/>
    </row>
    <row r="50" spans="1:11" s="40" customFormat="1" ht="13.5" customHeight="1" thickBot="1" thickTop="1">
      <c r="A50" s="143"/>
      <c r="B50" s="144"/>
      <c r="C50" s="366" t="s">
        <v>23</v>
      </c>
      <c r="D50" s="375">
        <f>SUM(D38:D48)</f>
        <v>0</v>
      </c>
      <c r="E50" s="375">
        <f>SUM(E38:E48)</f>
        <v>0</v>
      </c>
      <c r="F50" s="375">
        <f>SUM(F38:F48)</f>
        <v>0</v>
      </c>
      <c r="G50" s="375">
        <f>E50+F50</f>
        <v>0</v>
      </c>
      <c r="H50" s="375">
        <f>SUM(H38:H48)</f>
        <v>0</v>
      </c>
      <c r="I50" s="375">
        <f>H50-G50</f>
        <v>0</v>
      </c>
      <c r="J50" s="382">
        <f>IF(G50=0,0,I50/G50)</f>
        <v>0</v>
      </c>
      <c r="K50" s="251"/>
    </row>
    <row r="51" spans="1:11" s="54" customFormat="1" ht="13.5" thickTop="1">
      <c r="A51" s="162"/>
      <c r="B51" s="144"/>
      <c r="C51" s="145"/>
      <c r="D51" s="146"/>
      <c r="E51" s="146"/>
      <c r="F51" s="146"/>
      <c r="G51" s="164"/>
      <c r="H51" s="164"/>
      <c r="I51" s="164"/>
      <c r="J51" s="165"/>
      <c r="K51" s="246"/>
    </row>
    <row r="52" spans="1:11" s="40" customFormat="1" ht="5.25" customHeight="1" thickBot="1">
      <c r="A52" s="143"/>
      <c r="B52" s="144"/>
      <c r="C52" s="145"/>
      <c r="D52" s="146"/>
      <c r="E52" s="146"/>
      <c r="F52" s="146"/>
      <c r="G52" s="166"/>
      <c r="H52" s="166"/>
      <c r="I52" s="166"/>
      <c r="J52" s="167"/>
      <c r="K52" s="246"/>
    </row>
    <row r="53" spans="1:11" ht="12.75" customHeight="1">
      <c r="A53" s="168"/>
      <c r="B53" s="168"/>
      <c r="C53" s="455" t="s">
        <v>182</v>
      </c>
      <c r="D53" s="866" t="str">
        <f>IF('Page de garde'!$D$4="","Réalisations Exercice N-1","Réalisations Exercice "&amp;('Page de garde'!$D$4-1))</f>
        <v>Réalisations Exercice N-1</v>
      </c>
      <c r="E53" s="849" t="str">
        <f>IF('Page de garde'!$D$4="","Budget Exercice N (dépendance et soins)","Budget Exercice "&amp;'Page de garde'!$D$4&amp;" (dépendance et soins)")</f>
        <v>Budget Exercice N (dépendance et soins)</v>
      </c>
      <c r="F53" s="849"/>
      <c r="G53" s="849"/>
      <c r="H53" s="850" t="str">
        <f>IF('Page de garde'!$D$4="","Réalisé Exercice N (dépendance et soins)","Réalisé Exercice "&amp;'Page de garde'!$D$4&amp;" (dépendance et soins)")</f>
        <v>Réalisé Exercice N (dépendance et soins)</v>
      </c>
      <c r="I53" s="850"/>
      <c r="J53" s="851"/>
      <c r="K53" s="245"/>
    </row>
    <row r="54" spans="1:11" ht="12.75">
      <c r="A54" s="168"/>
      <c r="B54" s="168"/>
      <c r="C54" s="169"/>
      <c r="D54" s="867"/>
      <c r="E54" s="852" t="s">
        <v>117</v>
      </c>
      <c r="F54" s="852" t="s">
        <v>118</v>
      </c>
      <c r="G54" s="852" t="s">
        <v>119</v>
      </c>
      <c r="H54" s="852" t="s">
        <v>120</v>
      </c>
      <c r="I54" s="852" t="s">
        <v>121</v>
      </c>
      <c r="J54" s="854" t="s">
        <v>122</v>
      </c>
      <c r="K54" s="245"/>
    </row>
    <row r="55" spans="1:11" ht="39.75" customHeight="1" thickBot="1">
      <c r="A55" s="168"/>
      <c r="B55" s="168"/>
      <c r="C55" s="169"/>
      <c r="D55" s="868"/>
      <c r="E55" s="853"/>
      <c r="F55" s="853"/>
      <c r="G55" s="853"/>
      <c r="H55" s="853"/>
      <c r="I55" s="853"/>
      <c r="J55" s="855"/>
      <c r="K55" s="245"/>
    </row>
    <row r="56" spans="1:11" ht="12.75">
      <c r="A56" s="168"/>
      <c r="B56" s="168"/>
      <c r="C56" s="169"/>
      <c r="D56" s="123"/>
      <c r="E56" s="124" t="s">
        <v>123</v>
      </c>
      <c r="F56" s="123" t="s">
        <v>124</v>
      </c>
      <c r="G56" s="125" t="s">
        <v>125</v>
      </c>
      <c r="H56" s="125" t="s">
        <v>126</v>
      </c>
      <c r="I56" s="125" t="s">
        <v>127</v>
      </c>
      <c r="J56" s="126" t="s">
        <v>128</v>
      </c>
      <c r="K56" s="245"/>
    </row>
    <row r="57" spans="1:11" s="42" customFormat="1" ht="12.75" customHeight="1">
      <c r="A57" s="127"/>
      <c r="B57" s="128">
        <v>612</v>
      </c>
      <c r="C57" s="129" t="s">
        <v>24</v>
      </c>
      <c r="D57" s="635"/>
      <c r="E57" s="635"/>
      <c r="F57" s="635"/>
      <c r="G57" s="373">
        <f aca="true" t="shared" si="6" ref="G57:G67">E57+F57</f>
        <v>0</v>
      </c>
      <c r="H57" s="635"/>
      <c r="I57" s="373">
        <f aca="true" t="shared" si="7" ref="I57:I67">H57-G57</f>
        <v>0</v>
      </c>
      <c r="J57" s="381">
        <f aca="true" t="shared" si="8" ref="J57:J67">IF(G57=0,0,I57/G57)</f>
        <v>0</v>
      </c>
      <c r="K57" s="248"/>
    </row>
    <row r="58" spans="1:11" s="42" customFormat="1" ht="12.75" customHeight="1">
      <c r="A58" s="127"/>
      <c r="B58" s="128">
        <v>613</v>
      </c>
      <c r="C58" s="129" t="s">
        <v>78</v>
      </c>
      <c r="D58" s="635"/>
      <c r="E58" s="635"/>
      <c r="F58" s="635"/>
      <c r="G58" s="373">
        <f t="shared" si="6"/>
        <v>0</v>
      </c>
      <c r="H58" s="635"/>
      <c r="I58" s="373">
        <f t="shared" si="7"/>
        <v>0</v>
      </c>
      <c r="J58" s="381">
        <f t="shared" si="8"/>
        <v>0</v>
      </c>
      <c r="K58" s="248"/>
    </row>
    <row r="59" spans="1:11" s="42" customFormat="1" ht="12.75" customHeight="1">
      <c r="A59" s="127"/>
      <c r="B59" s="128">
        <v>614</v>
      </c>
      <c r="C59" s="129" t="s">
        <v>25</v>
      </c>
      <c r="D59" s="635"/>
      <c r="E59" s="635"/>
      <c r="F59" s="635"/>
      <c r="G59" s="373">
        <f t="shared" si="6"/>
        <v>0</v>
      </c>
      <c r="H59" s="635"/>
      <c r="I59" s="373">
        <f t="shared" si="7"/>
        <v>0</v>
      </c>
      <c r="J59" s="381">
        <f t="shared" si="8"/>
        <v>0</v>
      </c>
      <c r="K59" s="248"/>
    </row>
    <row r="60" spans="1:11" s="42" customFormat="1" ht="12.75" customHeight="1">
      <c r="A60" s="127"/>
      <c r="B60" s="128">
        <v>615</v>
      </c>
      <c r="C60" s="129" t="s">
        <v>79</v>
      </c>
      <c r="D60" s="635"/>
      <c r="E60" s="635"/>
      <c r="F60" s="635"/>
      <c r="G60" s="373">
        <f t="shared" si="6"/>
        <v>0</v>
      </c>
      <c r="H60" s="635"/>
      <c r="I60" s="373">
        <f t="shared" si="7"/>
        <v>0</v>
      </c>
      <c r="J60" s="381">
        <f t="shared" si="8"/>
        <v>0</v>
      </c>
      <c r="K60" s="248"/>
    </row>
    <row r="61" spans="1:11" s="42" customFormat="1" ht="12.75" customHeight="1">
      <c r="A61" s="127"/>
      <c r="B61" s="128">
        <v>616</v>
      </c>
      <c r="C61" s="129" t="s">
        <v>26</v>
      </c>
      <c r="D61" s="635"/>
      <c r="E61" s="635"/>
      <c r="F61" s="635"/>
      <c r="G61" s="373">
        <f t="shared" si="6"/>
        <v>0</v>
      </c>
      <c r="H61" s="635"/>
      <c r="I61" s="373">
        <f t="shared" si="7"/>
        <v>0</v>
      </c>
      <c r="J61" s="381">
        <f t="shared" si="8"/>
        <v>0</v>
      </c>
      <c r="K61" s="248"/>
    </row>
    <row r="62" spans="1:11" s="42" customFormat="1" ht="12.75" customHeight="1">
      <c r="A62" s="127"/>
      <c r="B62" s="128">
        <v>617</v>
      </c>
      <c r="C62" s="129" t="s">
        <v>27</v>
      </c>
      <c r="D62" s="635"/>
      <c r="E62" s="635"/>
      <c r="F62" s="635"/>
      <c r="G62" s="373">
        <f t="shared" si="6"/>
        <v>0</v>
      </c>
      <c r="H62" s="635"/>
      <c r="I62" s="373">
        <f t="shared" si="7"/>
        <v>0</v>
      </c>
      <c r="J62" s="381">
        <f t="shared" si="8"/>
        <v>0</v>
      </c>
      <c r="K62" s="248"/>
    </row>
    <row r="63" spans="1:11" s="42" customFormat="1" ht="12.75" customHeight="1">
      <c r="A63" s="127"/>
      <c r="B63" s="170">
        <v>618</v>
      </c>
      <c r="C63" s="129" t="s">
        <v>28</v>
      </c>
      <c r="D63" s="635"/>
      <c r="E63" s="635"/>
      <c r="F63" s="635"/>
      <c r="G63" s="373">
        <f t="shared" si="6"/>
        <v>0</v>
      </c>
      <c r="H63" s="635"/>
      <c r="I63" s="373">
        <f t="shared" si="7"/>
        <v>0</v>
      </c>
      <c r="J63" s="381">
        <f t="shared" si="8"/>
        <v>0</v>
      </c>
      <c r="K63" s="248"/>
    </row>
    <row r="64" spans="1:11" s="50" customFormat="1" ht="12.75" customHeight="1">
      <c r="A64" s="140"/>
      <c r="B64" s="141">
        <v>623</v>
      </c>
      <c r="C64" s="142" t="s">
        <v>29</v>
      </c>
      <c r="D64" s="635"/>
      <c r="E64" s="635"/>
      <c r="F64" s="635"/>
      <c r="G64" s="373">
        <f t="shared" si="6"/>
        <v>0</v>
      </c>
      <c r="H64" s="635"/>
      <c r="I64" s="373">
        <f t="shared" si="7"/>
        <v>0</v>
      </c>
      <c r="J64" s="381">
        <f t="shared" si="8"/>
        <v>0</v>
      </c>
      <c r="K64" s="250"/>
    </row>
    <row r="65" spans="1:11" s="50" customFormat="1" ht="12.75" customHeight="1">
      <c r="A65" s="140"/>
      <c r="B65" s="141">
        <v>627</v>
      </c>
      <c r="C65" s="142" t="s">
        <v>30</v>
      </c>
      <c r="D65" s="635"/>
      <c r="E65" s="635"/>
      <c r="F65" s="635"/>
      <c r="G65" s="373">
        <f t="shared" si="6"/>
        <v>0</v>
      </c>
      <c r="H65" s="635"/>
      <c r="I65" s="373">
        <f t="shared" si="7"/>
        <v>0</v>
      </c>
      <c r="J65" s="381">
        <f t="shared" si="8"/>
        <v>0</v>
      </c>
      <c r="K65" s="250"/>
    </row>
    <row r="66" spans="1:11" s="42" customFormat="1" ht="12.75" customHeight="1">
      <c r="A66" s="127"/>
      <c r="B66" s="171">
        <v>635</v>
      </c>
      <c r="C66" s="172" t="s">
        <v>331</v>
      </c>
      <c r="D66" s="635"/>
      <c r="E66" s="635"/>
      <c r="F66" s="635"/>
      <c r="G66" s="373">
        <f t="shared" si="6"/>
        <v>0</v>
      </c>
      <c r="H66" s="635"/>
      <c r="I66" s="373">
        <f t="shared" si="7"/>
        <v>0</v>
      </c>
      <c r="J66" s="381">
        <f t="shared" si="8"/>
        <v>0</v>
      </c>
      <c r="K66" s="248"/>
    </row>
    <row r="67" spans="1:11" s="42" customFormat="1" ht="12.75" customHeight="1">
      <c r="A67" s="127"/>
      <c r="B67" s="173">
        <v>637</v>
      </c>
      <c r="C67" s="172" t="s">
        <v>332</v>
      </c>
      <c r="D67" s="635"/>
      <c r="E67" s="635"/>
      <c r="F67" s="635"/>
      <c r="G67" s="373">
        <f t="shared" si="6"/>
        <v>0</v>
      </c>
      <c r="H67" s="635"/>
      <c r="I67" s="373">
        <f t="shared" si="7"/>
        <v>0</v>
      </c>
      <c r="J67" s="381">
        <f t="shared" si="8"/>
        <v>0</v>
      </c>
      <c r="K67" s="248"/>
    </row>
    <row r="68" spans="1:11" s="42" customFormat="1" ht="5.25" customHeight="1">
      <c r="A68" s="127"/>
      <c r="B68" s="173"/>
      <c r="C68" s="174"/>
      <c r="D68" s="131"/>
      <c r="E68" s="131"/>
      <c r="F68" s="131"/>
      <c r="G68" s="131"/>
      <c r="H68" s="131"/>
      <c r="I68" s="131"/>
      <c r="J68" s="132"/>
      <c r="K68" s="255"/>
    </row>
    <row r="69" spans="1:11" s="42" customFormat="1" ht="12.75">
      <c r="A69" s="127"/>
      <c r="B69" s="175" t="s">
        <v>31</v>
      </c>
      <c r="C69" s="174"/>
      <c r="D69" s="151"/>
      <c r="E69" s="151"/>
      <c r="F69" s="151"/>
      <c r="G69" s="151"/>
      <c r="H69" s="151"/>
      <c r="I69" s="151"/>
      <c r="J69" s="152"/>
      <c r="K69" s="255"/>
    </row>
    <row r="70" spans="1:11" s="42" customFormat="1" ht="25.5" customHeight="1">
      <c r="A70" s="127"/>
      <c r="B70" s="176">
        <v>651</v>
      </c>
      <c r="C70" s="142" t="s">
        <v>32</v>
      </c>
      <c r="D70" s="635"/>
      <c r="E70" s="635"/>
      <c r="F70" s="635"/>
      <c r="G70" s="373">
        <f aca="true" t="shared" si="9" ref="G70:G75">E70+F70</f>
        <v>0</v>
      </c>
      <c r="H70" s="635"/>
      <c r="I70" s="373">
        <f aca="true" t="shared" si="10" ref="I70:I75">H70-G70</f>
        <v>0</v>
      </c>
      <c r="J70" s="381">
        <f aca="true" t="shared" si="11" ref="J70:J75">IF(G70=0,0,I70/G70)</f>
        <v>0</v>
      </c>
      <c r="K70" s="248"/>
    </row>
    <row r="71" spans="1:11" s="42" customFormat="1" ht="12.75">
      <c r="A71" s="127"/>
      <c r="B71" s="176">
        <v>653</v>
      </c>
      <c r="C71" s="142" t="s">
        <v>161</v>
      </c>
      <c r="D71" s="635"/>
      <c r="E71" s="635"/>
      <c r="F71" s="635"/>
      <c r="G71" s="373">
        <f t="shared" si="9"/>
        <v>0</v>
      </c>
      <c r="H71" s="635"/>
      <c r="I71" s="373">
        <f t="shared" si="10"/>
        <v>0</v>
      </c>
      <c r="J71" s="381">
        <f t="shared" si="11"/>
        <v>0</v>
      </c>
      <c r="K71" s="248"/>
    </row>
    <row r="72" spans="1:11" s="42" customFormat="1" ht="12.75">
      <c r="A72" s="127"/>
      <c r="B72" s="177">
        <v>654</v>
      </c>
      <c r="C72" s="142" t="s">
        <v>33</v>
      </c>
      <c r="D72" s="635"/>
      <c r="E72" s="635"/>
      <c r="F72" s="635"/>
      <c r="G72" s="373">
        <f t="shared" si="9"/>
        <v>0</v>
      </c>
      <c r="H72" s="635"/>
      <c r="I72" s="373">
        <f t="shared" si="10"/>
        <v>0</v>
      </c>
      <c r="J72" s="381">
        <f t="shared" si="11"/>
        <v>0</v>
      </c>
      <c r="K72" s="248"/>
    </row>
    <row r="73" spans="1:11" s="42" customFormat="1" ht="11.25" customHeight="1">
      <c r="A73" s="127"/>
      <c r="B73" s="177">
        <v>655</v>
      </c>
      <c r="C73" s="142" t="s">
        <v>34</v>
      </c>
      <c r="D73" s="635"/>
      <c r="E73" s="635"/>
      <c r="F73" s="635"/>
      <c r="G73" s="373">
        <f t="shared" si="9"/>
        <v>0</v>
      </c>
      <c r="H73" s="635"/>
      <c r="I73" s="373">
        <f t="shared" si="10"/>
        <v>0</v>
      </c>
      <c r="J73" s="381">
        <f t="shared" si="11"/>
        <v>0</v>
      </c>
      <c r="K73" s="248"/>
    </row>
    <row r="74" spans="1:11" s="42" customFormat="1" ht="12.75">
      <c r="A74" s="127"/>
      <c r="B74" s="177">
        <v>657</v>
      </c>
      <c r="C74" s="142" t="s">
        <v>35</v>
      </c>
      <c r="D74" s="635"/>
      <c r="E74" s="635"/>
      <c r="F74" s="635"/>
      <c r="G74" s="373">
        <f t="shared" si="9"/>
        <v>0</v>
      </c>
      <c r="H74" s="635"/>
      <c r="I74" s="373">
        <f t="shared" si="10"/>
        <v>0</v>
      </c>
      <c r="J74" s="381">
        <f t="shared" si="11"/>
        <v>0</v>
      </c>
      <c r="K74" s="248"/>
    </row>
    <row r="75" spans="1:11" s="42" customFormat="1" ht="12.75">
      <c r="A75" s="127"/>
      <c r="B75" s="177">
        <v>658</v>
      </c>
      <c r="C75" s="142" t="s">
        <v>36</v>
      </c>
      <c r="D75" s="635"/>
      <c r="E75" s="635"/>
      <c r="F75" s="635"/>
      <c r="G75" s="373">
        <f t="shared" si="9"/>
        <v>0</v>
      </c>
      <c r="H75" s="635"/>
      <c r="I75" s="373">
        <f t="shared" si="10"/>
        <v>0</v>
      </c>
      <c r="J75" s="381">
        <f t="shared" si="11"/>
        <v>0</v>
      </c>
      <c r="K75" s="248"/>
    </row>
    <row r="76" spans="1:11" s="42" customFormat="1" ht="5.25" customHeight="1">
      <c r="A76" s="127"/>
      <c r="B76" s="177"/>
      <c r="C76" s="136"/>
      <c r="D76" s="131"/>
      <c r="E76" s="131"/>
      <c r="F76" s="131"/>
      <c r="G76" s="131"/>
      <c r="H76" s="131"/>
      <c r="I76" s="131"/>
      <c r="J76" s="132"/>
      <c r="K76" s="248"/>
    </row>
    <row r="77" spans="1:11" s="56" customFormat="1" ht="12.75">
      <c r="A77" s="178"/>
      <c r="B77" s="179" t="s">
        <v>37</v>
      </c>
      <c r="C77" s="180"/>
      <c r="D77" s="138"/>
      <c r="E77" s="138"/>
      <c r="F77" s="138"/>
      <c r="G77" s="138"/>
      <c r="H77" s="138"/>
      <c r="I77" s="138"/>
      <c r="J77" s="139"/>
      <c r="K77" s="256"/>
    </row>
    <row r="78" spans="1:11" s="57" customFormat="1" ht="12.75">
      <c r="A78" s="181"/>
      <c r="B78" s="182">
        <v>66</v>
      </c>
      <c r="C78" s="183" t="s">
        <v>38</v>
      </c>
      <c r="D78" s="635"/>
      <c r="E78" s="635"/>
      <c r="F78" s="635"/>
      <c r="G78" s="373">
        <f>E78+F78</f>
        <v>0</v>
      </c>
      <c r="H78" s="635"/>
      <c r="I78" s="373">
        <f>H78-G78</f>
        <v>0</v>
      </c>
      <c r="J78" s="381">
        <f>IF(G78=0,0,I78/G78)</f>
        <v>0</v>
      </c>
      <c r="K78" s="256"/>
    </row>
    <row r="79" spans="1:11" s="57" customFormat="1" ht="5.25" customHeight="1">
      <c r="A79" s="181"/>
      <c r="B79" s="184"/>
      <c r="C79" s="178"/>
      <c r="D79" s="131"/>
      <c r="E79" s="131"/>
      <c r="F79" s="131"/>
      <c r="G79" s="131"/>
      <c r="H79" s="131"/>
      <c r="I79" s="131"/>
      <c r="J79" s="132"/>
      <c r="K79" s="256"/>
    </row>
    <row r="80" spans="1:11" s="56" customFormat="1" ht="12.75">
      <c r="A80" s="178"/>
      <c r="B80" s="179" t="s">
        <v>39</v>
      </c>
      <c r="C80" s="180"/>
      <c r="D80" s="131"/>
      <c r="E80" s="131"/>
      <c r="F80" s="131"/>
      <c r="G80" s="131"/>
      <c r="H80" s="131"/>
      <c r="I80" s="131"/>
      <c r="J80" s="132"/>
      <c r="K80" s="256"/>
    </row>
    <row r="81" spans="1:11" s="57" customFormat="1" ht="12.75">
      <c r="A81" s="181"/>
      <c r="B81" s="182">
        <v>671</v>
      </c>
      <c r="C81" s="183" t="s">
        <v>40</v>
      </c>
      <c r="D81" s="635"/>
      <c r="E81" s="635"/>
      <c r="F81" s="635"/>
      <c r="G81" s="373">
        <f>E81+F81</f>
        <v>0</v>
      </c>
      <c r="H81" s="635"/>
      <c r="I81" s="373">
        <f>H81-G81</f>
        <v>0</v>
      </c>
      <c r="J81" s="381">
        <f>IF(G81=0,0,I81/G81)</f>
        <v>0</v>
      </c>
      <c r="K81" s="256"/>
    </row>
    <row r="82" spans="1:11" s="57" customFormat="1" ht="12.75">
      <c r="A82" s="181"/>
      <c r="B82" s="182">
        <v>675</v>
      </c>
      <c r="C82" s="183" t="s">
        <v>41</v>
      </c>
      <c r="D82" s="635"/>
      <c r="E82" s="635"/>
      <c r="F82" s="635"/>
      <c r="G82" s="373">
        <f>E82+F82</f>
        <v>0</v>
      </c>
      <c r="H82" s="635"/>
      <c r="I82" s="373">
        <f>H82-G82</f>
        <v>0</v>
      </c>
      <c r="J82" s="381">
        <f>IF(G82=0,0,I82/G82)</f>
        <v>0</v>
      </c>
      <c r="K82" s="256"/>
    </row>
    <row r="83" spans="1:11" s="57" customFormat="1" ht="12.75">
      <c r="A83" s="181"/>
      <c r="B83" s="182">
        <v>678</v>
      </c>
      <c r="C83" s="183" t="s">
        <v>42</v>
      </c>
      <c r="D83" s="635"/>
      <c r="E83" s="635"/>
      <c r="F83" s="635"/>
      <c r="G83" s="373">
        <f>E83+F83</f>
        <v>0</v>
      </c>
      <c r="H83" s="635"/>
      <c r="I83" s="373">
        <f>H83-G83</f>
        <v>0</v>
      </c>
      <c r="J83" s="381">
        <f>IF(G83=0,0,I83/G83)</f>
        <v>0</v>
      </c>
      <c r="K83" s="256"/>
    </row>
    <row r="84" spans="1:11" s="57" customFormat="1" ht="5.25" customHeight="1">
      <c r="A84" s="181"/>
      <c r="B84" s="184"/>
      <c r="C84" s="185"/>
      <c r="D84" s="131"/>
      <c r="E84" s="131"/>
      <c r="F84" s="131"/>
      <c r="G84" s="131"/>
      <c r="H84" s="131"/>
      <c r="I84" s="131"/>
      <c r="J84" s="132"/>
      <c r="K84" s="256"/>
    </row>
    <row r="85" spans="1:11" s="58" customFormat="1" ht="12.75">
      <c r="A85" s="186"/>
      <c r="B85" s="187" t="s">
        <v>43</v>
      </c>
      <c r="C85" s="188"/>
      <c r="D85" s="189"/>
      <c r="E85" s="189"/>
      <c r="F85" s="189"/>
      <c r="G85" s="189"/>
      <c r="H85" s="189"/>
      <c r="I85" s="189"/>
      <c r="J85" s="190"/>
      <c r="K85" s="257"/>
    </row>
    <row r="86" spans="1:11" s="57" customFormat="1" ht="12.75">
      <c r="A86" s="181"/>
      <c r="B86" s="182">
        <v>6811</v>
      </c>
      <c r="C86" s="183" t="s">
        <v>44</v>
      </c>
      <c r="D86" s="636"/>
      <c r="E86" s="636"/>
      <c r="F86" s="636"/>
      <c r="G86" s="377">
        <f aca="true" t="shared" si="12" ref="G86:G95">E86+F86</f>
        <v>0</v>
      </c>
      <c r="H86" s="636"/>
      <c r="I86" s="377">
        <f aca="true" t="shared" si="13" ref="I86:I93">H86-G86</f>
        <v>0</v>
      </c>
      <c r="J86" s="384">
        <f aca="true" t="shared" si="14" ref="J86:J93">IF(G86=0,0,I86/G86)</f>
        <v>0</v>
      </c>
      <c r="K86" s="256"/>
    </row>
    <row r="87" spans="1:11" s="57" customFormat="1" ht="12.75" customHeight="1">
      <c r="A87" s="181"/>
      <c r="B87" s="182">
        <v>6812</v>
      </c>
      <c r="C87" s="183" t="s">
        <v>45</v>
      </c>
      <c r="D87" s="636"/>
      <c r="E87" s="636"/>
      <c r="F87" s="636"/>
      <c r="G87" s="377">
        <f t="shared" si="12"/>
        <v>0</v>
      </c>
      <c r="H87" s="636"/>
      <c r="I87" s="377">
        <f t="shared" si="13"/>
        <v>0</v>
      </c>
      <c r="J87" s="384">
        <f t="shared" si="14"/>
        <v>0</v>
      </c>
      <c r="K87" s="256"/>
    </row>
    <row r="88" spans="1:11" s="57" customFormat="1" ht="12.75" customHeight="1">
      <c r="A88" s="181"/>
      <c r="B88" s="182">
        <v>6815</v>
      </c>
      <c r="C88" s="183" t="s">
        <v>164</v>
      </c>
      <c r="D88" s="636"/>
      <c r="E88" s="636"/>
      <c r="F88" s="636"/>
      <c r="G88" s="377">
        <f t="shared" si="12"/>
        <v>0</v>
      </c>
      <c r="H88" s="636"/>
      <c r="I88" s="377">
        <f t="shared" si="13"/>
        <v>0</v>
      </c>
      <c r="J88" s="384">
        <f t="shared" si="14"/>
        <v>0</v>
      </c>
      <c r="K88" s="256"/>
    </row>
    <row r="89" spans="1:11" s="56" customFormat="1" ht="12.75" customHeight="1">
      <c r="A89" s="178"/>
      <c r="B89" s="191">
        <v>6816</v>
      </c>
      <c r="C89" s="183" t="s">
        <v>46</v>
      </c>
      <c r="D89" s="636"/>
      <c r="E89" s="636"/>
      <c r="F89" s="636"/>
      <c r="G89" s="377">
        <f t="shared" si="12"/>
        <v>0</v>
      </c>
      <c r="H89" s="636"/>
      <c r="I89" s="377">
        <f t="shared" si="13"/>
        <v>0</v>
      </c>
      <c r="J89" s="384">
        <f t="shared" si="14"/>
        <v>0</v>
      </c>
      <c r="K89" s="256"/>
    </row>
    <row r="90" spans="1:11" s="56" customFormat="1" ht="12.75" customHeight="1">
      <c r="A90" s="178"/>
      <c r="B90" s="191">
        <v>6817</v>
      </c>
      <c r="C90" s="183" t="s">
        <v>47</v>
      </c>
      <c r="D90" s="636"/>
      <c r="E90" s="636"/>
      <c r="F90" s="636"/>
      <c r="G90" s="377">
        <f t="shared" si="12"/>
        <v>0</v>
      </c>
      <c r="H90" s="636"/>
      <c r="I90" s="377">
        <f t="shared" si="13"/>
        <v>0</v>
      </c>
      <c r="J90" s="384">
        <f t="shared" si="14"/>
        <v>0</v>
      </c>
      <c r="K90" s="256"/>
    </row>
    <row r="91" spans="1:11" s="57" customFormat="1" ht="12.75" customHeight="1">
      <c r="A91" s="181"/>
      <c r="B91" s="182">
        <v>686</v>
      </c>
      <c r="C91" s="183" t="s">
        <v>333</v>
      </c>
      <c r="D91" s="636"/>
      <c r="E91" s="636"/>
      <c r="F91" s="636"/>
      <c r="G91" s="377">
        <f t="shared" si="12"/>
        <v>0</v>
      </c>
      <c r="H91" s="636"/>
      <c r="I91" s="377">
        <f t="shared" si="13"/>
        <v>0</v>
      </c>
      <c r="J91" s="384">
        <f t="shared" si="14"/>
        <v>0</v>
      </c>
      <c r="K91" s="256"/>
    </row>
    <row r="92" spans="1:11" s="57" customFormat="1" ht="25.5" customHeight="1">
      <c r="A92" s="181"/>
      <c r="B92" s="182">
        <v>687</v>
      </c>
      <c r="C92" s="183" t="s">
        <v>48</v>
      </c>
      <c r="D92" s="636"/>
      <c r="E92" s="636"/>
      <c r="F92" s="636"/>
      <c r="G92" s="377">
        <f t="shared" si="12"/>
        <v>0</v>
      </c>
      <c r="H92" s="636"/>
      <c r="I92" s="377">
        <f t="shared" si="13"/>
        <v>0</v>
      </c>
      <c r="J92" s="384">
        <f t="shared" si="14"/>
        <v>0</v>
      </c>
      <c r="K92" s="256"/>
    </row>
    <row r="93" spans="1:11" s="57" customFormat="1" ht="12.75" customHeight="1">
      <c r="A93" s="181"/>
      <c r="B93" s="182">
        <v>689</v>
      </c>
      <c r="C93" s="192" t="s">
        <v>351</v>
      </c>
      <c r="D93" s="636"/>
      <c r="E93" s="636"/>
      <c r="F93" s="636"/>
      <c r="G93" s="377">
        <f t="shared" si="12"/>
        <v>0</v>
      </c>
      <c r="H93" s="636"/>
      <c r="I93" s="377">
        <f t="shared" si="13"/>
        <v>0</v>
      </c>
      <c r="J93" s="384">
        <f t="shared" si="14"/>
        <v>0</v>
      </c>
      <c r="K93" s="256"/>
    </row>
    <row r="94" spans="1:11" s="57" customFormat="1" ht="25.5" customHeight="1">
      <c r="A94" s="181"/>
      <c r="B94" s="182">
        <v>68921</v>
      </c>
      <c r="C94" s="192" t="s">
        <v>352</v>
      </c>
      <c r="D94" s="681"/>
      <c r="E94" s="681"/>
      <c r="F94" s="681"/>
      <c r="G94" s="682">
        <f t="shared" si="12"/>
        <v>0</v>
      </c>
      <c r="H94" s="681"/>
      <c r="I94" s="682">
        <f>H94-G94</f>
        <v>0</v>
      </c>
      <c r="J94" s="683">
        <f>IF(G94=0,0,I94/G94)</f>
        <v>0</v>
      </c>
      <c r="K94" s="256"/>
    </row>
    <row r="95" spans="1:11" s="57" customFormat="1" ht="25.5" customHeight="1">
      <c r="A95" s="181"/>
      <c r="B95" s="182">
        <v>68922</v>
      </c>
      <c r="C95" s="192" t="s">
        <v>353</v>
      </c>
      <c r="D95" s="681"/>
      <c r="E95" s="681"/>
      <c r="F95" s="681"/>
      <c r="G95" s="682">
        <f t="shared" si="12"/>
        <v>0</v>
      </c>
      <c r="H95" s="681"/>
      <c r="I95" s="682">
        <f>H95-G95</f>
        <v>0</v>
      </c>
      <c r="J95" s="683">
        <f>IF(G95=0,0,I95/G95)</f>
        <v>0</v>
      </c>
      <c r="K95" s="256"/>
    </row>
    <row r="96" spans="1:11" s="57" customFormat="1" ht="13.5" customHeight="1" thickBot="1">
      <c r="A96" s="181"/>
      <c r="B96" s="184"/>
      <c r="C96" s="185"/>
      <c r="D96" s="131"/>
      <c r="E96" s="131"/>
      <c r="F96" s="131"/>
      <c r="G96" s="131"/>
      <c r="H96" s="131"/>
      <c r="I96" s="131"/>
      <c r="J96" s="132"/>
      <c r="K96" s="256"/>
    </row>
    <row r="97" spans="1:11" s="57" customFormat="1" ht="14.25" customHeight="1" thickBot="1" thickTop="1">
      <c r="A97" s="181"/>
      <c r="B97" s="193"/>
      <c r="C97" s="194" t="s">
        <v>49</v>
      </c>
      <c r="D97" s="375">
        <f>SUM(D57:D67)+SUM(D70:D75)+D78+SUM(D81:D83)+SUM(D86:D95)</f>
        <v>0</v>
      </c>
      <c r="E97" s="375">
        <f>SUM(E57:E67)+SUM(E70:E75)+E78+SUM(E81:E83)+SUM(E86:E95)</f>
        <v>0</v>
      </c>
      <c r="F97" s="375">
        <f>SUM(F57:F67)+SUM(F70:F75)+F78+SUM(F81:F83)+SUM(F86:F95)</f>
        <v>0</v>
      </c>
      <c r="G97" s="375">
        <f>E97+F97</f>
        <v>0</v>
      </c>
      <c r="H97" s="375">
        <f>SUM(H57:H67)+SUM(H70:H75)+H78+SUM(H81:H83)+SUM(H86:H95)</f>
        <v>0</v>
      </c>
      <c r="I97" s="375">
        <f>H97-G97</f>
        <v>0</v>
      </c>
      <c r="J97" s="382">
        <f>IF(G97=0,0,I97/G97)</f>
        <v>0</v>
      </c>
      <c r="K97" s="256"/>
    </row>
    <row r="98" spans="1:11" s="59" customFormat="1" ht="5.25" customHeight="1" thickTop="1">
      <c r="A98" s="195"/>
      <c r="B98" s="196"/>
      <c r="C98" s="195"/>
      <c r="D98" s="197"/>
      <c r="E98" s="197"/>
      <c r="F98" s="197"/>
      <c r="G98" s="197"/>
      <c r="H98" s="197"/>
      <c r="I98" s="197"/>
      <c r="J98" s="198"/>
      <c r="K98" s="257"/>
    </row>
    <row r="99" spans="1:11" s="60" customFormat="1" ht="5.25" customHeight="1" thickBot="1">
      <c r="A99" s="199"/>
      <c r="B99" s="200"/>
      <c r="C99" s="199"/>
      <c r="D99" s="201"/>
      <c r="E99" s="202"/>
      <c r="F99" s="202"/>
      <c r="G99" s="202"/>
      <c r="H99" s="202"/>
      <c r="I99" s="202"/>
      <c r="J99" s="203"/>
      <c r="K99" s="258"/>
    </row>
    <row r="100" spans="1:11" s="57" customFormat="1" ht="14.25" customHeight="1" thickBot="1" thickTop="1">
      <c r="A100" s="181"/>
      <c r="B100" s="184"/>
      <c r="C100" s="367" t="s">
        <v>97</v>
      </c>
      <c r="D100" s="375">
        <f>D32+D50+D97</f>
        <v>0</v>
      </c>
      <c r="E100" s="375">
        <f>E32+E50+E97</f>
        <v>0</v>
      </c>
      <c r="F100" s="375">
        <f>F32+F50+F97</f>
        <v>0</v>
      </c>
      <c r="G100" s="375">
        <f>E100+F100</f>
        <v>0</v>
      </c>
      <c r="H100" s="375">
        <f>H32+H50+H97</f>
        <v>0</v>
      </c>
      <c r="I100" s="375">
        <f>H100-G100</f>
        <v>0</v>
      </c>
      <c r="J100" s="385">
        <f>IF(G100=0,0,I100/G100)</f>
        <v>0</v>
      </c>
      <c r="K100" s="256"/>
    </row>
    <row r="101" spans="1:11" ht="5.25" customHeight="1" thickBot="1" thickTop="1">
      <c r="A101" s="168"/>
      <c r="B101" s="204"/>
      <c r="C101" s="169"/>
      <c r="D101" s="205"/>
      <c r="E101" s="205"/>
      <c r="F101" s="205"/>
      <c r="G101" s="205"/>
      <c r="H101" s="205"/>
      <c r="I101" s="205"/>
      <c r="J101" s="206"/>
      <c r="K101" s="259"/>
    </row>
    <row r="102" spans="1:11" ht="14.25" customHeight="1" thickBot="1" thickTop="1">
      <c r="A102" s="168"/>
      <c r="B102" s="204"/>
      <c r="C102" s="368" t="s">
        <v>131</v>
      </c>
      <c r="D102" s="374">
        <f>IF(D100-D173&gt;0,0,D173-D100)</f>
        <v>0</v>
      </c>
      <c r="E102" s="375">
        <f>IF(E100-E173&gt;0,0,E173-E100)</f>
        <v>0</v>
      </c>
      <c r="F102" s="375">
        <f>IF(F100-F173&gt;0,0,F173-F100)</f>
        <v>0</v>
      </c>
      <c r="G102" s="375">
        <f>IF((G100-G173)&gt;0,0,G173-G100)</f>
        <v>0</v>
      </c>
      <c r="H102" s="375">
        <f>IF(H100-H173&gt;0,0,H173-H100)</f>
        <v>0</v>
      </c>
      <c r="I102" s="375">
        <f>H102-G102</f>
        <v>0</v>
      </c>
      <c r="J102" s="385">
        <f>IF(G102=0,0,I102/G102)</f>
        <v>0</v>
      </c>
      <c r="K102" s="259"/>
    </row>
    <row r="103" spans="1:11" ht="5.25" customHeight="1" thickBot="1" thickTop="1">
      <c r="A103" s="168"/>
      <c r="B103" s="204"/>
      <c r="C103" s="169"/>
      <c r="D103" s="205"/>
      <c r="E103" s="205"/>
      <c r="F103" s="205"/>
      <c r="G103" s="205"/>
      <c r="H103" s="205"/>
      <c r="I103" s="205"/>
      <c r="J103" s="206"/>
      <c r="K103" s="259"/>
    </row>
    <row r="104" spans="1:11" ht="25.5" customHeight="1" thickBot="1" thickTop="1">
      <c r="A104" s="168"/>
      <c r="B104" s="204"/>
      <c r="C104" s="368" t="s">
        <v>130</v>
      </c>
      <c r="D104" s="374">
        <f>D100+D102</f>
        <v>0</v>
      </c>
      <c r="E104" s="375">
        <f>E100+E102</f>
        <v>0</v>
      </c>
      <c r="F104" s="375">
        <f>F100+F102</f>
        <v>0</v>
      </c>
      <c r="G104" s="375">
        <f>G100+G102</f>
        <v>0</v>
      </c>
      <c r="H104" s="375">
        <f>H100+H102</f>
        <v>0</v>
      </c>
      <c r="I104" s="375">
        <f>H104-G104</f>
        <v>0</v>
      </c>
      <c r="J104" s="385">
        <f>IF(G104=0,0,I104/G104)</f>
        <v>0</v>
      </c>
      <c r="K104" s="259"/>
    </row>
    <row r="105" spans="1:11" ht="11.25" customHeight="1" thickTop="1">
      <c r="A105" s="168"/>
      <c r="B105" s="207"/>
      <c r="C105" s="208"/>
      <c r="D105" s="205"/>
      <c r="E105" s="205"/>
      <c r="F105" s="205"/>
      <c r="G105" s="205"/>
      <c r="H105" s="205"/>
      <c r="I105" s="205"/>
      <c r="J105" s="206"/>
      <c r="K105" s="245"/>
    </row>
    <row r="106" spans="1:11" ht="12.75" customHeight="1" thickBot="1">
      <c r="A106" s="168"/>
      <c r="B106" s="860" t="s">
        <v>280</v>
      </c>
      <c r="C106" s="860"/>
      <c r="D106" s="860"/>
      <c r="E106" s="860"/>
      <c r="F106" s="860"/>
      <c r="G106" s="860"/>
      <c r="H106" s="860"/>
      <c r="I106" s="860"/>
      <c r="J106" s="860"/>
      <c r="K106" s="245"/>
    </row>
    <row r="107" spans="1:11" ht="12.75" customHeight="1">
      <c r="A107" s="168"/>
      <c r="B107" s="209"/>
      <c r="C107" s="169"/>
      <c r="D107" s="866" t="str">
        <f>IF('Page de garde'!$D$4="","Réalisations Exercice N-1","Réalisations Exercice "&amp;('Page de garde'!$D$4-1))</f>
        <v>Réalisations Exercice N-1</v>
      </c>
      <c r="E107" s="849" t="str">
        <f>IF('Page de garde'!$D$4="","Budget Exercice N (dépendance et soins)","Budget Exercice "&amp;'Page de garde'!$D$4&amp;" (dépendance et soins)")</f>
        <v>Budget Exercice N (dépendance et soins)</v>
      </c>
      <c r="F107" s="849"/>
      <c r="G107" s="849"/>
      <c r="H107" s="850" t="str">
        <f>IF('Page de garde'!$D$4="","Réalisé Exercice N (dépendance et soins)","Réalisé Exercice "&amp;'Page de garde'!$D$4&amp;" (dépendance et soins)")</f>
        <v>Réalisé Exercice N (dépendance et soins)</v>
      </c>
      <c r="I107" s="850"/>
      <c r="J107" s="851"/>
      <c r="K107" s="245"/>
    </row>
    <row r="108" spans="1:11" ht="12.75">
      <c r="A108" s="168"/>
      <c r="B108" s="210"/>
      <c r="C108" s="211"/>
      <c r="D108" s="867"/>
      <c r="E108" s="852" t="s">
        <v>117</v>
      </c>
      <c r="F108" s="852" t="s">
        <v>118</v>
      </c>
      <c r="G108" s="852" t="s">
        <v>119</v>
      </c>
      <c r="H108" s="852" t="s">
        <v>120</v>
      </c>
      <c r="I108" s="852" t="s">
        <v>121</v>
      </c>
      <c r="J108" s="854" t="s">
        <v>122</v>
      </c>
      <c r="K108" s="245"/>
    </row>
    <row r="109" spans="1:11" ht="37.5" customHeight="1" thickBot="1">
      <c r="A109" s="168"/>
      <c r="B109" s="210"/>
      <c r="C109" s="212" t="s">
        <v>183</v>
      </c>
      <c r="D109" s="868"/>
      <c r="E109" s="853"/>
      <c r="F109" s="853"/>
      <c r="G109" s="853"/>
      <c r="H109" s="853"/>
      <c r="I109" s="853"/>
      <c r="J109" s="855"/>
      <c r="K109" s="245"/>
    </row>
    <row r="110" spans="1:11" ht="12.75">
      <c r="A110" s="168"/>
      <c r="B110" s="210"/>
      <c r="C110" s="211"/>
      <c r="D110" s="123"/>
      <c r="E110" s="124" t="s">
        <v>123</v>
      </c>
      <c r="F110" s="123" t="s">
        <v>124</v>
      </c>
      <c r="G110" s="125" t="s">
        <v>125</v>
      </c>
      <c r="H110" s="125" t="s">
        <v>126</v>
      </c>
      <c r="I110" s="125" t="s">
        <v>127</v>
      </c>
      <c r="J110" s="126" t="s">
        <v>128</v>
      </c>
      <c r="K110" s="245"/>
    </row>
    <row r="111" spans="1:11" ht="12.75">
      <c r="A111" s="168"/>
      <c r="B111" s="213">
        <v>731</v>
      </c>
      <c r="C111" s="214" t="s">
        <v>50</v>
      </c>
      <c r="D111" s="635"/>
      <c r="E111" s="635"/>
      <c r="F111" s="635"/>
      <c r="G111" s="373">
        <f aca="true" t="shared" si="15" ref="G111:G119">E111+F111</f>
        <v>0</v>
      </c>
      <c r="H111" s="635"/>
      <c r="I111" s="373">
        <f aca="true" t="shared" si="16" ref="I111:I119">H111-G111</f>
        <v>0</v>
      </c>
      <c r="J111" s="381">
        <f aca="true" t="shared" si="17" ref="J111:J119">IF(G111=0,0,I111/G111)</f>
        <v>0</v>
      </c>
      <c r="K111" s="259"/>
    </row>
    <row r="112" spans="1:11" ht="12.75">
      <c r="A112" s="168"/>
      <c r="B112" s="213">
        <v>732</v>
      </c>
      <c r="C112" s="214" t="s">
        <v>51</v>
      </c>
      <c r="D112" s="635"/>
      <c r="E112" s="635"/>
      <c r="F112" s="635"/>
      <c r="G112" s="373">
        <f t="shared" si="15"/>
        <v>0</v>
      </c>
      <c r="H112" s="635"/>
      <c r="I112" s="373">
        <f t="shared" si="16"/>
        <v>0</v>
      </c>
      <c r="J112" s="381">
        <f t="shared" si="17"/>
        <v>0</v>
      </c>
      <c r="K112" s="259"/>
    </row>
    <row r="113" spans="1:11" ht="12.75">
      <c r="A113" s="168"/>
      <c r="B113" s="213">
        <v>733</v>
      </c>
      <c r="C113" s="214" t="s">
        <v>52</v>
      </c>
      <c r="D113" s="635"/>
      <c r="E113" s="635"/>
      <c r="F113" s="635"/>
      <c r="G113" s="373">
        <f t="shared" si="15"/>
        <v>0</v>
      </c>
      <c r="H113" s="635"/>
      <c r="I113" s="373">
        <f t="shared" si="16"/>
        <v>0</v>
      </c>
      <c r="J113" s="381">
        <f t="shared" si="17"/>
        <v>0</v>
      </c>
      <c r="K113" s="259"/>
    </row>
    <row r="114" spans="1:11" ht="12.75">
      <c r="A114" s="168"/>
      <c r="B114" s="215">
        <v>734</v>
      </c>
      <c r="C114" s="214" t="s">
        <v>53</v>
      </c>
      <c r="D114" s="635"/>
      <c r="E114" s="635"/>
      <c r="F114" s="635"/>
      <c r="G114" s="373">
        <f t="shared" si="15"/>
        <v>0</v>
      </c>
      <c r="H114" s="635"/>
      <c r="I114" s="373">
        <f t="shared" si="16"/>
        <v>0</v>
      </c>
      <c r="J114" s="381">
        <f t="shared" si="17"/>
        <v>0</v>
      </c>
      <c r="K114" s="259"/>
    </row>
    <row r="115" spans="1:11" ht="12.75">
      <c r="A115" s="168"/>
      <c r="B115" s="215">
        <v>7351</v>
      </c>
      <c r="C115" s="684" t="s">
        <v>358</v>
      </c>
      <c r="D115" s="635"/>
      <c r="E115" s="635"/>
      <c r="F115" s="635"/>
      <c r="G115" s="373">
        <f t="shared" si="15"/>
        <v>0</v>
      </c>
      <c r="H115" s="635"/>
      <c r="I115" s="373">
        <f t="shared" si="16"/>
        <v>0</v>
      </c>
      <c r="J115" s="381">
        <f t="shared" si="17"/>
        <v>0</v>
      </c>
      <c r="K115" s="259"/>
    </row>
    <row r="116" spans="1:11" ht="12.75">
      <c r="A116" s="168"/>
      <c r="B116" s="215">
        <v>7352</v>
      </c>
      <c r="C116" s="684" t="s">
        <v>359</v>
      </c>
      <c r="D116" s="635"/>
      <c r="E116" s="635"/>
      <c r="F116" s="635"/>
      <c r="G116" s="373">
        <f t="shared" si="15"/>
        <v>0</v>
      </c>
      <c r="H116" s="635"/>
      <c r="I116" s="373">
        <f t="shared" si="16"/>
        <v>0</v>
      </c>
      <c r="J116" s="381">
        <f t="shared" si="17"/>
        <v>0</v>
      </c>
      <c r="K116" s="259"/>
    </row>
    <row r="117" spans="1:11" ht="12.75">
      <c r="A117" s="168"/>
      <c r="B117" s="215">
        <v>7353</v>
      </c>
      <c r="C117" s="684" t="s">
        <v>360</v>
      </c>
      <c r="D117" s="635"/>
      <c r="E117" s="635"/>
      <c r="F117" s="635"/>
      <c r="G117" s="373">
        <f t="shared" si="15"/>
        <v>0</v>
      </c>
      <c r="H117" s="635"/>
      <c r="I117" s="373">
        <f t="shared" si="16"/>
        <v>0</v>
      </c>
      <c r="J117" s="381">
        <f t="shared" si="17"/>
        <v>0</v>
      </c>
      <c r="K117" s="259"/>
    </row>
    <row r="118" spans="1:11" ht="12.75">
      <c r="A118" s="168"/>
      <c r="B118" s="215">
        <v>7358</v>
      </c>
      <c r="C118" s="684" t="s">
        <v>361</v>
      </c>
      <c r="D118" s="635"/>
      <c r="E118" s="635"/>
      <c r="F118" s="635"/>
      <c r="G118" s="373">
        <f t="shared" si="15"/>
        <v>0</v>
      </c>
      <c r="H118" s="635"/>
      <c r="I118" s="373">
        <f t="shared" si="16"/>
        <v>0</v>
      </c>
      <c r="J118" s="381">
        <f>IF(G118=0,0,I118/G118)</f>
        <v>0</v>
      </c>
      <c r="K118" s="259"/>
    </row>
    <row r="119" spans="1:11" ht="12.75">
      <c r="A119" s="168"/>
      <c r="B119" s="215">
        <v>738</v>
      </c>
      <c r="C119" s="214" t="s">
        <v>54</v>
      </c>
      <c r="D119" s="635"/>
      <c r="E119" s="635"/>
      <c r="F119" s="635"/>
      <c r="G119" s="373">
        <f t="shared" si="15"/>
        <v>0</v>
      </c>
      <c r="H119" s="635"/>
      <c r="I119" s="373">
        <f t="shared" si="16"/>
        <v>0</v>
      </c>
      <c r="J119" s="381">
        <f t="shared" si="17"/>
        <v>0</v>
      </c>
      <c r="K119" s="259"/>
    </row>
    <row r="120" spans="1:11" s="62" customFormat="1" ht="13.5" thickBot="1">
      <c r="A120" s="199"/>
      <c r="B120" s="215"/>
      <c r="C120" s="216"/>
      <c r="D120" s="217"/>
      <c r="E120" s="217"/>
      <c r="F120" s="217"/>
      <c r="G120" s="217"/>
      <c r="H120" s="217"/>
      <c r="I120" s="217"/>
      <c r="J120" s="218"/>
      <c r="K120" s="259"/>
    </row>
    <row r="121" spans="1:11" ht="14.25" thickBot="1" thickTop="1">
      <c r="A121" s="168"/>
      <c r="B121" s="219"/>
      <c r="C121" s="369" t="s">
        <v>11</v>
      </c>
      <c r="D121" s="375">
        <f>SUM(D111:D119)</f>
        <v>0</v>
      </c>
      <c r="E121" s="375">
        <f>SUM(E111:E119)</f>
        <v>0</v>
      </c>
      <c r="F121" s="375">
        <f>SUM(F111:F119)</f>
        <v>0</v>
      </c>
      <c r="G121" s="375">
        <f>E121+F121</f>
        <v>0</v>
      </c>
      <c r="H121" s="375">
        <f>SUM(H111:H119)</f>
        <v>0</v>
      </c>
      <c r="I121" s="375">
        <f>H121-G121</f>
        <v>0</v>
      </c>
      <c r="J121" s="386">
        <f>IF(G121=0,0,I121/G121)</f>
        <v>0</v>
      </c>
      <c r="K121" s="259"/>
    </row>
    <row r="122" spans="1:11" ht="13.5" thickTop="1">
      <c r="A122" s="168"/>
      <c r="B122" s="219"/>
      <c r="C122" s="220"/>
      <c r="D122" s="131"/>
      <c r="E122" s="131"/>
      <c r="F122" s="131"/>
      <c r="G122" s="205"/>
      <c r="H122" s="205"/>
      <c r="I122" s="205"/>
      <c r="J122" s="206"/>
      <c r="K122" s="245"/>
    </row>
    <row r="123" spans="1:11" ht="13.5" thickBot="1">
      <c r="A123" s="168"/>
      <c r="B123" s="207"/>
      <c r="C123" s="208"/>
      <c r="D123" s="205"/>
      <c r="E123" s="205"/>
      <c r="F123" s="205"/>
      <c r="G123" s="205"/>
      <c r="H123" s="205"/>
      <c r="I123" s="205"/>
      <c r="J123" s="206"/>
      <c r="K123" s="245"/>
    </row>
    <row r="124" spans="1:11" ht="12.75" customHeight="1">
      <c r="A124" s="168"/>
      <c r="B124" s="207"/>
      <c r="C124" s="862" t="s">
        <v>184</v>
      </c>
      <c r="D124" s="866" t="str">
        <f>IF('Page de garde'!$D$4="","Réalisations Exercice N-1","Réalisations Exercice "&amp;('Page de garde'!$D$4-1))</f>
        <v>Réalisations Exercice N-1</v>
      </c>
      <c r="E124" s="849" t="str">
        <f>IF('Page de garde'!$D$4="","Budget Exercice N (dépendance et soins)","Budget Exercice "&amp;'Page de garde'!$D$4&amp;" (dépendance et soins)")</f>
        <v>Budget Exercice N (dépendance et soins)</v>
      </c>
      <c r="F124" s="849"/>
      <c r="G124" s="849"/>
      <c r="H124" s="850" t="str">
        <f>IF('Page de garde'!$D$4="","Réalisé Exercice N (dépendance et soins)","Réalisé Exercice "&amp;'Page de garde'!$D$4&amp;" (dépendance et soins)")</f>
        <v>Réalisé Exercice N (dépendance et soins)</v>
      </c>
      <c r="I124" s="850"/>
      <c r="J124" s="851"/>
      <c r="K124" s="245"/>
    </row>
    <row r="125" spans="1:11" ht="12.75">
      <c r="A125" s="168"/>
      <c r="B125" s="207"/>
      <c r="C125" s="862"/>
      <c r="D125" s="867"/>
      <c r="E125" s="852" t="s">
        <v>117</v>
      </c>
      <c r="F125" s="852" t="s">
        <v>118</v>
      </c>
      <c r="G125" s="852" t="s">
        <v>119</v>
      </c>
      <c r="H125" s="852" t="s">
        <v>120</v>
      </c>
      <c r="I125" s="852" t="s">
        <v>121</v>
      </c>
      <c r="J125" s="854" t="s">
        <v>122</v>
      </c>
      <c r="K125" s="245"/>
    </row>
    <row r="126" spans="1:11" ht="41.25" customHeight="1" thickBot="1">
      <c r="A126" s="168"/>
      <c r="B126" s="207"/>
      <c r="C126" s="451"/>
      <c r="D126" s="868"/>
      <c r="E126" s="853"/>
      <c r="F126" s="853"/>
      <c r="G126" s="853"/>
      <c r="H126" s="853"/>
      <c r="I126" s="853"/>
      <c r="J126" s="855"/>
      <c r="K126" s="245"/>
    </row>
    <row r="127" spans="1:11" ht="12.75">
      <c r="A127" s="168"/>
      <c r="B127" s="207"/>
      <c r="C127" s="451"/>
      <c r="D127" s="123"/>
      <c r="E127" s="124" t="s">
        <v>123</v>
      </c>
      <c r="F127" s="123" t="s">
        <v>124</v>
      </c>
      <c r="G127" s="125" t="s">
        <v>125</v>
      </c>
      <c r="H127" s="125" t="s">
        <v>126</v>
      </c>
      <c r="I127" s="125" t="s">
        <v>127</v>
      </c>
      <c r="J127" s="126" t="s">
        <v>128</v>
      </c>
      <c r="K127" s="245"/>
    </row>
    <row r="128" spans="1:11" ht="12.75">
      <c r="A128" s="168"/>
      <c r="B128" s="221">
        <v>70</v>
      </c>
      <c r="C128" s="222" t="s">
        <v>75</v>
      </c>
      <c r="D128" s="636"/>
      <c r="E128" s="636"/>
      <c r="F128" s="636"/>
      <c r="G128" s="377">
        <f aca="true" t="shared" si="18" ref="G128:G142">E128+F128</f>
        <v>0</v>
      </c>
      <c r="H128" s="636"/>
      <c r="I128" s="377">
        <f aca="true" t="shared" si="19" ref="I128:I142">H128-G128</f>
        <v>0</v>
      </c>
      <c r="J128" s="384">
        <f aca="true" t="shared" si="20" ref="J128:J142">IF(G128=0,0,I128/G128)</f>
        <v>0</v>
      </c>
      <c r="K128" s="259"/>
    </row>
    <row r="129" spans="1:11" ht="12.75">
      <c r="A129" s="168"/>
      <c r="B129" s="223">
        <v>71</v>
      </c>
      <c r="C129" s="222" t="s">
        <v>55</v>
      </c>
      <c r="D129" s="636"/>
      <c r="E129" s="636"/>
      <c r="F129" s="636"/>
      <c r="G129" s="377">
        <f t="shared" si="18"/>
        <v>0</v>
      </c>
      <c r="H129" s="636"/>
      <c r="I129" s="377">
        <f t="shared" si="19"/>
        <v>0</v>
      </c>
      <c r="J129" s="384">
        <f t="shared" si="20"/>
        <v>0</v>
      </c>
      <c r="K129" s="259"/>
    </row>
    <row r="130" spans="1:11" ht="12.75">
      <c r="A130" s="168"/>
      <c r="B130" s="223">
        <v>72</v>
      </c>
      <c r="C130" s="222" t="s">
        <v>56</v>
      </c>
      <c r="D130" s="636"/>
      <c r="E130" s="636"/>
      <c r="F130" s="636"/>
      <c r="G130" s="377">
        <f t="shared" si="18"/>
        <v>0</v>
      </c>
      <c r="H130" s="636"/>
      <c r="I130" s="377">
        <f t="shared" si="19"/>
        <v>0</v>
      </c>
      <c r="J130" s="384">
        <f t="shared" si="20"/>
        <v>0</v>
      </c>
      <c r="K130" s="259"/>
    </row>
    <row r="131" spans="1:11" ht="12.75">
      <c r="A131" s="168"/>
      <c r="B131" s="224">
        <v>74</v>
      </c>
      <c r="C131" s="222" t="s">
        <v>57</v>
      </c>
      <c r="D131" s="636"/>
      <c r="E131" s="636"/>
      <c r="F131" s="636"/>
      <c r="G131" s="377">
        <f t="shared" si="18"/>
        <v>0</v>
      </c>
      <c r="H131" s="636"/>
      <c r="I131" s="377">
        <f t="shared" si="19"/>
        <v>0</v>
      </c>
      <c r="J131" s="384">
        <f t="shared" si="20"/>
        <v>0</v>
      </c>
      <c r="K131" s="259"/>
    </row>
    <row r="132" spans="1:11" ht="12.75">
      <c r="A132" s="168"/>
      <c r="B132" s="223">
        <v>75</v>
      </c>
      <c r="C132" s="222" t="s">
        <v>58</v>
      </c>
      <c r="D132" s="636"/>
      <c r="E132" s="636"/>
      <c r="F132" s="636"/>
      <c r="G132" s="377">
        <f t="shared" si="18"/>
        <v>0</v>
      </c>
      <c r="H132" s="636"/>
      <c r="I132" s="377">
        <f t="shared" si="19"/>
        <v>0</v>
      </c>
      <c r="J132" s="384">
        <f t="shared" si="20"/>
        <v>0</v>
      </c>
      <c r="K132" s="259"/>
    </row>
    <row r="133" spans="1:11" ht="12.75">
      <c r="A133" s="168"/>
      <c r="B133" s="223">
        <v>603</v>
      </c>
      <c r="C133" s="222" t="s">
        <v>59</v>
      </c>
      <c r="D133" s="636"/>
      <c r="E133" s="636"/>
      <c r="F133" s="636"/>
      <c r="G133" s="377">
        <f t="shared" si="18"/>
        <v>0</v>
      </c>
      <c r="H133" s="636"/>
      <c r="I133" s="377">
        <f t="shared" si="19"/>
        <v>0</v>
      </c>
      <c r="J133" s="384">
        <f t="shared" si="20"/>
        <v>0</v>
      </c>
      <c r="K133" s="259"/>
    </row>
    <row r="134" spans="1:11" ht="12.75">
      <c r="A134" s="168"/>
      <c r="B134" s="223">
        <v>609</v>
      </c>
      <c r="C134" s="222" t="s">
        <v>60</v>
      </c>
      <c r="D134" s="636"/>
      <c r="E134" s="636"/>
      <c r="F134" s="636"/>
      <c r="G134" s="377">
        <f t="shared" si="18"/>
        <v>0</v>
      </c>
      <c r="H134" s="636"/>
      <c r="I134" s="377">
        <f t="shared" si="19"/>
        <v>0</v>
      </c>
      <c r="J134" s="384">
        <f t="shared" si="20"/>
        <v>0</v>
      </c>
      <c r="K134" s="259"/>
    </row>
    <row r="135" spans="1:11" ht="12.75">
      <c r="A135" s="168"/>
      <c r="B135" s="223">
        <v>619</v>
      </c>
      <c r="C135" s="222" t="s">
        <v>61</v>
      </c>
      <c r="D135" s="636"/>
      <c r="E135" s="636"/>
      <c r="F135" s="636"/>
      <c r="G135" s="377">
        <f t="shared" si="18"/>
        <v>0</v>
      </c>
      <c r="H135" s="636"/>
      <c r="I135" s="377">
        <f t="shared" si="19"/>
        <v>0</v>
      </c>
      <c r="J135" s="384">
        <f t="shared" si="20"/>
        <v>0</v>
      </c>
      <c r="K135" s="259"/>
    </row>
    <row r="136" spans="1:11" ht="12.75" customHeight="1">
      <c r="A136" s="168"/>
      <c r="B136" s="223">
        <v>629</v>
      </c>
      <c r="C136" s="222" t="s">
        <v>334</v>
      </c>
      <c r="D136" s="636"/>
      <c r="E136" s="636"/>
      <c r="F136" s="636"/>
      <c r="G136" s="377">
        <f t="shared" si="18"/>
        <v>0</v>
      </c>
      <c r="H136" s="636"/>
      <c r="I136" s="377">
        <f t="shared" si="19"/>
        <v>0</v>
      </c>
      <c r="J136" s="384">
        <f t="shared" si="20"/>
        <v>0</v>
      </c>
      <c r="K136" s="259"/>
    </row>
    <row r="137" spans="1:11" ht="12.75">
      <c r="A137" s="168"/>
      <c r="B137" s="223">
        <v>6419</v>
      </c>
      <c r="C137" s="222" t="s">
        <v>62</v>
      </c>
      <c r="D137" s="636"/>
      <c r="E137" s="636"/>
      <c r="F137" s="636"/>
      <c r="G137" s="377">
        <f t="shared" si="18"/>
        <v>0</v>
      </c>
      <c r="H137" s="636"/>
      <c r="I137" s="377">
        <f t="shared" si="19"/>
        <v>0</v>
      </c>
      <c r="J137" s="384">
        <f t="shared" si="20"/>
        <v>0</v>
      </c>
      <c r="K137" s="259"/>
    </row>
    <row r="138" spans="1:11" ht="12.75">
      <c r="A138" s="168"/>
      <c r="B138" s="223">
        <v>6429</v>
      </c>
      <c r="C138" s="222" t="s">
        <v>187</v>
      </c>
      <c r="D138" s="636"/>
      <c r="E138" s="636"/>
      <c r="F138" s="636"/>
      <c r="G138" s="377">
        <f t="shared" si="18"/>
        <v>0</v>
      </c>
      <c r="H138" s="636"/>
      <c r="I138" s="377">
        <f t="shared" si="19"/>
        <v>0</v>
      </c>
      <c r="J138" s="384">
        <f t="shared" si="20"/>
        <v>0</v>
      </c>
      <c r="K138" s="259"/>
    </row>
    <row r="139" spans="1:11" ht="12.75">
      <c r="A139" s="168"/>
      <c r="B139" s="223">
        <v>6439</v>
      </c>
      <c r="C139" s="222" t="s">
        <v>63</v>
      </c>
      <c r="D139" s="636"/>
      <c r="E139" s="636"/>
      <c r="F139" s="636"/>
      <c r="G139" s="377">
        <f t="shared" si="18"/>
        <v>0</v>
      </c>
      <c r="H139" s="636"/>
      <c r="I139" s="377">
        <f t="shared" si="19"/>
        <v>0</v>
      </c>
      <c r="J139" s="384">
        <f t="shared" si="20"/>
        <v>0</v>
      </c>
      <c r="K139" s="259"/>
    </row>
    <row r="140" spans="1:11" ht="24.75" customHeight="1">
      <c r="A140" s="168"/>
      <c r="B140" s="223" t="s">
        <v>74</v>
      </c>
      <c r="C140" s="222" t="s">
        <v>64</v>
      </c>
      <c r="D140" s="636"/>
      <c r="E140" s="636"/>
      <c r="F140" s="636"/>
      <c r="G140" s="377">
        <f t="shared" si="18"/>
        <v>0</v>
      </c>
      <c r="H140" s="636"/>
      <c r="I140" s="377">
        <f t="shared" si="19"/>
        <v>0</v>
      </c>
      <c r="J140" s="384">
        <f t="shared" si="20"/>
        <v>0</v>
      </c>
      <c r="K140" s="259"/>
    </row>
    <row r="141" spans="1:11" ht="12.75">
      <c r="A141" s="168"/>
      <c r="B141" s="223">
        <v>6489</v>
      </c>
      <c r="C141" s="222" t="s">
        <v>65</v>
      </c>
      <c r="D141" s="636"/>
      <c r="E141" s="636"/>
      <c r="F141" s="636"/>
      <c r="G141" s="377">
        <f t="shared" si="18"/>
        <v>0</v>
      </c>
      <c r="H141" s="636"/>
      <c r="I141" s="377">
        <f t="shared" si="19"/>
        <v>0</v>
      </c>
      <c r="J141" s="384">
        <f t="shared" si="20"/>
        <v>0</v>
      </c>
      <c r="K141" s="259"/>
    </row>
    <row r="142" spans="1:11" ht="12.75">
      <c r="A142" s="168"/>
      <c r="B142" s="223">
        <v>6611</v>
      </c>
      <c r="C142" s="222" t="s">
        <v>66</v>
      </c>
      <c r="D142" s="636"/>
      <c r="E142" s="636"/>
      <c r="F142" s="636"/>
      <c r="G142" s="377">
        <f t="shared" si="18"/>
        <v>0</v>
      </c>
      <c r="H142" s="636"/>
      <c r="I142" s="377">
        <f t="shared" si="19"/>
        <v>0</v>
      </c>
      <c r="J142" s="384">
        <f t="shared" si="20"/>
        <v>0</v>
      </c>
      <c r="K142" s="259"/>
    </row>
    <row r="143" spans="1:11" s="62" customFormat="1" ht="13.5" thickBot="1">
      <c r="A143" s="199"/>
      <c r="B143" s="221"/>
      <c r="C143" s="225"/>
      <c r="D143" s="202"/>
      <c r="E143" s="202"/>
      <c r="F143" s="202"/>
      <c r="G143" s="202"/>
      <c r="H143" s="202"/>
      <c r="I143" s="202"/>
      <c r="J143" s="203"/>
      <c r="K143" s="259"/>
    </row>
    <row r="144" spans="1:11" ht="14.25" thickBot="1" thickTop="1">
      <c r="A144" s="168"/>
      <c r="B144" s="219"/>
      <c r="C144" s="370" t="s">
        <v>23</v>
      </c>
      <c r="D144" s="374">
        <f>SUM(D128:D142)</f>
        <v>0</v>
      </c>
      <c r="E144" s="375">
        <f>SUM(E128:E142)</f>
        <v>0</v>
      </c>
      <c r="F144" s="375">
        <f>SUM(F128:F142)</f>
        <v>0</v>
      </c>
      <c r="G144" s="375">
        <f>E144+F144</f>
        <v>0</v>
      </c>
      <c r="H144" s="375">
        <f>SUM(H128:H142)</f>
        <v>0</v>
      </c>
      <c r="I144" s="375">
        <f>H144-G144</f>
        <v>0</v>
      </c>
      <c r="J144" s="385">
        <f>IF(G144=0,0,I144/G144)</f>
        <v>0</v>
      </c>
      <c r="K144" s="259"/>
    </row>
    <row r="145" spans="1:11" s="62" customFormat="1" ht="13.5" thickTop="1">
      <c r="A145" s="199"/>
      <c r="B145" s="226"/>
      <c r="C145" s="220"/>
      <c r="D145" s="131"/>
      <c r="E145" s="131"/>
      <c r="F145" s="131"/>
      <c r="G145" s="202"/>
      <c r="H145" s="202"/>
      <c r="I145" s="202"/>
      <c r="J145" s="203"/>
      <c r="K145" s="245"/>
    </row>
    <row r="146" spans="1:11" s="62" customFormat="1" ht="13.5" thickBot="1">
      <c r="A146" s="199"/>
      <c r="B146" s="226"/>
      <c r="C146" s="220"/>
      <c r="D146" s="131"/>
      <c r="E146" s="131"/>
      <c r="F146" s="131"/>
      <c r="G146" s="202"/>
      <c r="H146" s="202"/>
      <c r="I146" s="202"/>
      <c r="J146" s="203"/>
      <c r="K146" s="245"/>
    </row>
    <row r="147" spans="1:11" ht="12.75" customHeight="1">
      <c r="A147" s="168"/>
      <c r="B147" s="207"/>
      <c r="C147" s="227" t="s">
        <v>185</v>
      </c>
      <c r="D147" s="866" t="str">
        <f>IF('Page de garde'!$D$4="","Réalisations Exercice N-1","Réalisations Exercice "&amp;('Page de garde'!$D$4-1))</f>
        <v>Réalisations Exercice N-1</v>
      </c>
      <c r="E147" s="849" t="str">
        <f>IF('Page de garde'!$D$4="","Budget Exercice N (dépendance et soins)","Budget Exercice "&amp;'Page de garde'!$D$4&amp;" (dépendance et soins)")</f>
        <v>Budget Exercice N (dépendance et soins)</v>
      </c>
      <c r="F147" s="849"/>
      <c r="G147" s="849"/>
      <c r="H147" s="850" t="str">
        <f>IF('Page de garde'!$D$4="","Réalisé Exercice N (dépendance et soins)","Réalisé Exercice "&amp;'Page de garde'!$D$4&amp;" (dépendance et soins)")</f>
        <v>Réalisé Exercice N (dépendance et soins)</v>
      </c>
      <c r="I147" s="850"/>
      <c r="J147" s="851"/>
      <c r="K147" s="245"/>
    </row>
    <row r="148" spans="1:11" ht="12.75">
      <c r="A148" s="168"/>
      <c r="B148" s="207"/>
      <c r="C148" s="208"/>
      <c r="D148" s="867"/>
      <c r="E148" s="852" t="s">
        <v>117</v>
      </c>
      <c r="F148" s="852" t="s">
        <v>118</v>
      </c>
      <c r="G148" s="852" t="s">
        <v>119</v>
      </c>
      <c r="H148" s="852" t="s">
        <v>120</v>
      </c>
      <c r="I148" s="852" t="s">
        <v>121</v>
      </c>
      <c r="J148" s="854" t="s">
        <v>122</v>
      </c>
      <c r="K148" s="245"/>
    </row>
    <row r="149" spans="1:11" ht="32.25" customHeight="1" thickBot="1">
      <c r="A149" s="168"/>
      <c r="B149" s="207"/>
      <c r="C149" s="208"/>
      <c r="D149" s="868"/>
      <c r="E149" s="853"/>
      <c r="F149" s="853"/>
      <c r="G149" s="853"/>
      <c r="H149" s="853"/>
      <c r="I149" s="853"/>
      <c r="J149" s="855"/>
      <c r="K149" s="245"/>
    </row>
    <row r="150" spans="1:11" ht="12.75">
      <c r="A150" s="168"/>
      <c r="B150" s="207"/>
      <c r="C150" s="208"/>
      <c r="D150" s="123"/>
      <c r="E150" s="124" t="s">
        <v>123</v>
      </c>
      <c r="F150" s="123" t="s">
        <v>124</v>
      </c>
      <c r="G150" s="125" t="s">
        <v>125</v>
      </c>
      <c r="H150" s="125" t="s">
        <v>126</v>
      </c>
      <c r="I150" s="125" t="s">
        <v>127</v>
      </c>
      <c r="J150" s="126" t="s">
        <v>128</v>
      </c>
      <c r="K150" s="245"/>
    </row>
    <row r="151" spans="1:11" ht="12.75">
      <c r="A151" s="168"/>
      <c r="B151" s="224">
        <v>76</v>
      </c>
      <c r="C151" s="222" t="s">
        <v>67</v>
      </c>
      <c r="D151" s="636"/>
      <c r="E151" s="636"/>
      <c r="F151" s="636"/>
      <c r="G151" s="377">
        <f>E151+F151</f>
        <v>0</v>
      </c>
      <c r="H151" s="636"/>
      <c r="I151" s="377">
        <f>H151-G151</f>
        <v>0</v>
      </c>
      <c r="J151" s="384">
        <f>IF(G151=0,0,I151/G151)</f>
        <v>0</v>
      </c>
      <c r="K151" s="259"/>
    </row>
    <row r="152" spans="1:11" ht="12.75">
      <c r="A152" s="168"/>
      <c r="B152" s="224"/>
      <c r="C152" s="225"/>
      <c r="D152" s="202"/>
      <c r="E152" s="202"/>
      <c r="F152" s="202"/>
      <c r="G152" s="202"/>
      <c r="H152" s="202"/>
      <c r="I152" s="202"/>
      <c r="J152" s="203"/>
      <c r="K152" s="259"/>
    </row>
    <row r="153" spans="1:11" ht="12.75">
      <c r="A153" s="168"/>
      <c r="B153" s="228" t="s">
        <v>68</v>
      </c>
      <c r="C153" s="229"/>
      <c r="D153" s="230"/>
      <c r="E153" s="230"/>
      <c r="F153" s="230"/>
      <c r="G153" s="230"/>
      <c r="H153" s="230"/>
      <c r="I153" s="230"/>
      <c r="J153" s="231"/>
      <c r="K153" s="259"/>
    </row>
    <row r="154" spans="1:11" ht="12.75">
      <c r="A154" s="168"/>
      <c r="B154" s="232">
        <v>771</v>
      </c>
      <c r="C154" s="233" t="s">
        <v>69</v>
      </c>
      <c r="D154" s="636"/>
      <c r="E154" s="636"/>
      <c r="F154" s="636"/>
      <c r="G154" s="377">
        <f>E154+F154</f>
        <v>0</v>
      </c>
      <c r="H154" s="636"/>
      <c r="I154" s="377">
        <f>H154-G154</f>
        <v>0</v>
      </c>
      <c r="J154" s="384">
        <f>IF(G154=0,0,I154/G154)</f>
        <v>0</v>
      </c>
      <c r="K154" s="259"/>
    </row>
    <row r="155" spans="1:11" ht="12.75">
      <c r="A155" s="168"/>
      <c r="B155" s="234">
        <v>775</v>
      </c>
      <c r="C155" s="233" t="s">
        <v>99</v>
      </c>
      <c r="D155" s="636"/>
      <c r="E155" s="636"/>
      <c r="F155" s="636"/>
      <c r="G155" s="377">
        <f>E155+F155</f>
        <v>0</v>
      </c>
      <c r="H155" s="636"/>
      <c r="I155" s="377">
        <f>H155-G155</f>
        <v>0</v>
      </c>
      <c r="J155" s="384">
        <f>IF(G155=0,0,I155/G155)</f>
        <v>0</v>
      </c>
      <c r="K155" s="259"/>
    </row>
    <row r="156" spans="1:11" ht="12.75" customHeight="1">
      <c r="A156" s="168"/>
      <c r="B156" s="234">
        <v>777</v>
      </c>
      <c r="C156" s="233" t="s">
        <v>165</v>
      </c>
      <c r="D156" s="636"/>
      <c r="E156" s="636"/>
      <c r="F156" s="636"/>
      <c r="G156" s="377">
        <f>E156+F156</f>
        <v>0</v>
      </c>
      <c r="H156" s="636"/>
      <c r="I156" s="377">
        <f>H156-G156</f>
        <v>0</v>
      </c>
      <c r="J156" s="384">
        <f>IF(G156=0,0,I156/G156)</f>
        <v>0</v>
      </c>
      <c r="K156" s="259"/>
    </row>
    <row r="157" spans="1:11" ht="12.75">
      <c r="A157" s="168"/>
      <c r="B157" s="234">
        <v>778</v>
      </c>
      <c r="C157" s="233" t="s">
        <v>158</v>
      </c>
      <c r="D157" s="636"/>
      <c r="E157" s="636"/>
      <c r="F157" s="636"/>
      <c r="G157" s="377">
        <f>E157+F157</f>
        <v>0</v>
      </c>
      <c r="H157" s="636"/>
      <c r="I157" s="377">
        <f>H157-G157</f>
        <v>0</v>
      </c>
      <c r="J157" s="384">
        <f>IF(G157=0,0,I157/G157)</f>
        <v>0</v>
      </c>
      <c r="K157" s="259"/>
    </row>
    <row r="158" spans="1:11" ht="12.75">
      <c r="A158" s="168"/>
      <c r="B158" s="235">
        <v>7781</v>
      </c>
      <c r="C158" s="236" t="s">
        <v>162</v>
      </c>
      <c r="D158" s="636"/>
      <c r="E158" s="636"/>
      <c r="F158" s="636"/>
      <c r="G158" s="377">
        <f>E158+F158</f>
        <v>0</v>
      </c>
      <c r="H158" s="636"/>
      <c r="I158" s="377">
        <f>H158-G158</f>
        <v>0</v>
      </c>
      <c r="J158" s="381">
        <f>IF(G158=0,0,I158/G158)</f>
        <v>0</v>
      </c>
      <c r="K158" s="259"/>
    </row>
    <row r="159" spans="1:11" ht="12.75">
      <c r="A159" s="168"/>
      <c r="B159" s="228" t="s">
        <v>70</v>
      </c>
      <c r="C159" s="237"/>
      <c r="D159" s="230"/>
      <c r="E159" s="230"/>
      <c r="F159" s="230"/>
      <c r="G159" s="230"/>
      <c r="H159" s="230"/>
      <c r="I159" s="230"/>
      <c r="J159" s="231"/>
      <c r="K159" s="259"/>
    </row>
    <row r="160" spans="1:11" ht="12.75" customHeight="1">
      <c r="A160" s="168"/>
      <c r="B160" s="234">
        <v>7811</v>
      </c>
      <c r="C160" s="214" t="s">
        <v>106</v>
      </c>
      <c r="D160" s="636"/>
      <c r="E160" s="636"/>
      <c r="F160" s="636"/>
      <c r="G160" s="377">
        <f aca="true" t="shared" si="21" ref="G160:G169">E160+F160</f>
        <v>0</v>
      </c>
      <c r="H160" s="636"/>
      <c r="I160" s="377">
        <f aca="true" t="shared" si="22" ref="I160:I169">H160-G160</f>
        <v>0</v>
      </c>
      <c r="J160" s="384">
        <f aca="true" t="shared" si="23" ref="J160:J169">IF(G160=0,0,I160/G160)</f>
        <v>0</v>
      </c>
      <c r="K160" s="259"/>
    </row>
    <row r="161" spans="1:11" ht="12.75">
      <c r="A161" s="168"/>
      <c r="B161" s="234">
        <v>7815</v>
      </c>
      <c r="C161" s="214" t="s">
        <v>105</v>
      </c>
      <c r="D161" s="636"/>
      <c r="E161" s="636"/>
      <c r="F161" s="636"/>
      <c r="G161" s="377">
        <f t="shared" si="21"/>
        <v>0</v>
      </c>
      <c r="H161" s="636"/>
      <c r="I161" s="377">
        <f t="shared" si="22"/>
        <v>0</v>
      </c>
      <c r="J161" s="384">
        <f t="shared" si="23"/>
        <v>0</v>
      </c>
      <c r="K161" s="259"/>
    </row>
    <row r="162" spans="1:11" ht="12.75" customHeight="1">
      <c r="A162" s="168"/>
      <c r="B162" s="234">
        <v>7816</v>
      </c>
      <c r="C162" s="214" t="s">
        <v>104</v>
      </c>
      <c r="D162" s="636"/>
      <c r="E162" s="636"/>
      <c r="F162" s="636"/>
      <c r="G162" s="377">
        <f t="shared" si="21"/>
        <v>0</v>
      </c>
      <c r="H162" s="636"/>
      <c r="I162" s="377">
        <f t="shared" si="22"/>
        <v>0</v>
      </c>
      <c r="J162" s="384">
        <f t="shared" si="23"/>
        <v>0</v>
      </c>
      <c r="K162" s="259"/>
    </row>
    <row r="163" spans="1:11" ht="12.75">
      <c r="A163" s="168"/>
      <c r="B163" s="234">
        <v>7817</v>
      </c>
      <c r="C163" s="214" t="s">
        <v>103</v>
      </c>
      <c r="D163" s="636"/>
      <c r="E163" s="636"/>
      <c r="F163" s="636"/>
      <c r="G163" s="377">
        <f t="shared" si="21"/>
        <v>0</v>
      </c>
      <c r="H163" s="636"/>
      <c r="I163" s="377">
        <f t="shared" si="22"/>
        <v>0</v>
      </c>
      <c r="J163" s="384">
        <f t="shared" si="23"/>
        <v>0</v>
      </c>
      <c r="K163" s="259"/>
    </row>
    <row r="164" spans="1:11" ht="12.75" customHeight="1">
      <c r="A164" s="168"/>
      <c r="B164" s="234">
        <v>786</v>
      </c>
      <c r="C164" s="214" t="s">
        <v>71</v>
      </c>
      <c r="D164" s="636"/>
      <c r="E164" s="636"/>
      <c r="F164" s="636"/>
      <c r="G164" s="377">
        <f t="shared" si="21"/>
        <v>0</v>
      </c>
      <c r="H164" s="636"/>
      <c r="I164" s="377">
        <f t="shared" si="22"/>
        <v>0</v>
      </c>
      <c r="J164" s="384">
        <f t="shared" si="23"/>
        <v>0</v>
      </c>
      <c r="K164" s="259"/>
    </row>
    <row r="165" spans="1:11" ht="12.75" customHeight="1">
      <c r="A165" s="168"/>
      <c r="B165" s="234">
        <v>787</v>
      </c>
      <c r="C165" s="214" t="s">
        <v>72</v>
      </c>
      <c r="D165" s="636"/>
      <c r="E165" s="636"/>
      <c r="F165" s="636"/>
      <c r="G165" s="377">
        <f t="shared" si="21"/>
        <v>0</v>
      </c>
      <c r="H165" s="636"/>
      <c r="I165" s="377">
        <f t="shared" si="22"/>
        <v>0</v>
      </c>
      <c r="J165" s="384">
        <f t="shared" si="23"/>
        <v>0</v>
      </c>
      <c r="K165" s="259"/>
    </row>
    <row r="166" spans="1:11" ht="12.75" customHeight="1">
      <c r="A166" s="168"/>
      <c r="B166" s="234">
        <v>789</v>
      </c>
      <c r="C166" s="214" t="s">
        <v>362</v>
      </c>
      <c r="D166" s="636"/>
      <c r="E166" s="636"/>
      <c r="F166" s="636"/>
      <c r="G166" s="377">
        <f t="shared" si="21"/>
        <v>0</v>
      </c>
      <c r="H166" s="636"/>
      <c r="I166" s="377">
        <f t="shared" si="22"/>
        <v>0</v>
      </c>
      <c r="J166" s="384">
        <f t="shared" si="23"/>
        <v>0</v>
      </c>
      <c r="K166" s="259"/>
    </row>
    <row r="167" spans="1:11" ht="25.5" customHeight="1">
      <c r="A167" s="168"/>
      <c r="B167" s="234">
        <v>78921</v>
      </c>
      <c r="C167" s="214" t="s">
        <v>363</v>
      </c>
      <c r="D167" s="681"/>
      <c r="E167" s="681"/>
      <c r="F167" s="681"/>
      <c r="G167" s="682">
        <f>E167+F167</f>
        <v>0</v>
      </c>
      <c r="H167" s="681"/>
      <c r="I167" s="682">
        <f>H167-G167</f>
        <v>0</v>
      </c>
      <c r="J167" s="683">
        <f>IF(G167=0,0,I167/G167)</f>
        <v>0</v>
      </c>
      <c r="K167" s="259"/>
    </row>
    <row r="168" spans="1:11" ht="25.5" customHeight="1">
      <c r="A168" s="168"/>
      <c r="B168" s="234">
        <v>78922</v>
      </c>
      <c r="C168" s="214" t="s">
        <v>364</v>
      </c>
      <c r="D168" s="681"/>
      <c r="E168" s="681"/>
      <c r="F168" s="681"/>
      <c r="G168" s="682">
        <f>E168+F168</f>
        <v>0</v>
      </c>
      <c r="H168" s="681"/>
      <c r="I168" s="682">
        <f>H168-G168</f>
        <v>0</v>
      </c>
      <c r="J168" s="683">
        <f>IF(G168=0,0,I168/G168)</f>
        <v>0</v>
      </c>
      <c r="K168" s="259"/>
    </row>
    <row r="169" spans="1:11" ht="12.75">
      <c r="A169" s="168"/>
      <c r="B169" s="234">
        <v>79</v>
      </c>
      <c r="C169" s="233" t="s">
        <v>73</v>
      </c>
      <c r="D169" s="636"/>
      <c r="E169" s="636"/>
      <c r="F169" s="636"/>
      <c r="G169" s="377">
        <f t="shared" si="21"/>
        <v>0</v>
      </c>
      <c r="H169" s="635"/>
      <c r="I169" s="377">
        <f t="shared" si="22"/>
        <v>0</v>
      </c>
      <c r="J169" s="381">
        <f t="shared" si="23"/>
        <v>0</v>
      </c>
      <c r="K169" s="259"/>
    </row>
    <row r="170" spans="1:11" ht="13.5" thickBot="1">
      <c r="A170" s="168"/>
      <c r="B170" s="238"/>
      <c r="C170" s="239"/>
      <c r="D170" s="131"/>
      <c r="E170" s="131"/>
      <c r="F170" s="131"/>
      <c r="G170" s="131"/>
      <c r="H170" s="131"/>
      <c r="I170" s="131"/>
      <c r="J170" s="132"/>
      <c r="K170" s="259"/>
    </row>
    <row r="171" spans="1:11" ht="14.25" thickBot="1" thickTop="1">
      <c r="A171" s="168"/>
      <c r="B171" s="240"/>
      <c r="C171" s="371" t="s">
        <v>49</v>
      </c>
      <c r="D171" s="374">
        <f>D151+SUM(D154:D158)+SUM(D160:D169)</f>
        <v>0</v>
      </c>
      <c r="E171" s="375">
        <f>E151+SUM(E154:E158)+SUM(E160:E169)</f>
        <v>0</v>
      </c>
      <c r="F171" s="375">
        <f>F151+SUM(F154:F158)+SUM(F160:F169)</f>
        <v>0</v>
      </c>
      <c r="G171" s="375">
        <f>E171+F171</f>
        <v>0</v>
      </c>
      <c r="H171" s="378">
        <f>H151+SUM(H154:H158)+SUM(H160:H169)</f>
        <v>0</v>
      </c>
      <c r="I171" s="375">
        <f>H171-G171</f>
        <v>0</v>
      </c>
      <c r="J171" s="385">
        <f>IF(G171=0,0,I171/G171)</f>
        <v>0</v>
      </c>
      <c r="K171" s="259"/>
    </row>
    <row r="172" spans="1:11" ht="14.25" thickBot="1" thickTop="1">
      <c r="A172" s="168"/>
      <c r="B172" s="241"/>
      <c r="C172" s="242"/>
      <c r="D172" s="131"/>
      <c r="E172" s="131"/>
      <c r="F172" s="131"/>
      <c r="G172" s="131"/>
      <c r="H172" s="131"/>
      <c r="I172" s="131"/>
      <c r="J172" s="132"/>
      <c r="K172" s="259"/>
    </row>
    <row r="173" spans="1:11" s="63" customFormat="1" ht="14.25" thickBot="1" thickTop="1">
      <c r="A173" s="243"/>
      <c r="B173" s="241"/>
      <c r="C173" s="372" t="s">
        <v>98</v>
      </c>
      <c r="D173" s="374">
        <f>D121+D144+D171</f>
        <v>0</v>
      </c>
      <c r="E173" s="375">
        <f>E121+E144+E171</f>
        <v>0</v>
      </c>
      <c r="F173" s="375">
        <f>F121+F144+F171</f>
        <v>0</v>
      </c>
      <c r="G173" s="375">
        <f>E173+F173</f>
        <v>0</v>
      </c>
      <c r="H173" s="375">
        <f>H121+H144+H171</f>
        <v>0</v>
      </c>
      <c r="I173" s="375">
        <f>H173-G173</f>
        <v>0</v>
      </c>
      <c r="J173" s="385">
        <f>IF(G173=0,0,I173/G173)</f>
        <v>0</v>
      </c>
      <c r="K173" s="260"/>
    </row>
    <row r="174" spans="1:11" ht="14.25" thickBot="1" thickTop="1">
      <c r="A174" s="168"/>
      <c r="B174" s="234"/>
      <c r="C174" s="243"/>
      <c r="D174" s="151"/>
      <c r="E174" s="151"/>
      <c r="F174" s="151"/>
      <c r="G174" s="151"/>
      <c r="H174" s="151"/>
      <c r="I174" s="151"/>
      <c r="J174" s="152"/>
      <c r="K174" s="259"/>
    </row>
    <row r="175" spans="1:11" ht="14.25" thickBot="1" thickTop="1">
      <c r="A175" s="168"/>
      <c r="B175" s="244"/>
      <c r="C175" s="368" t="s">
        <v>129</v>
      </c>
      <c r="D175" s="374">
        <f>IF(D173-D100&gt;0,0,D100-D173)</f>
        <v>0</v>
      </c>
      <c r="E175" s="375">
        <f>IF(E173-E100&gt;0,0,E100-E173)</f>
        <v>0</v>
      </c>
      <c r="F175" s="375">
        <f>IF(F173-F100&gt;0,0,F100-F173)</f>
        <v>0</v>
      </c>
      <c r="G175" s="375">
        <f>IF((G173-G100)&gt;0,0,G100-G173)</f>
        <v>0</v>
      </c>
      <c r="H175" s="375">
        <f>IF(H173-H100&gt;0,0,H100-H173)</f>
        <v>0</v>
      </c>
      <c r="I175" s="375">
        <f>H175-G175</f>
        <v>0</v>
      </c>
      <c r="J175" s="385">
        <f>IF(G175=0,0,I175/G175)</f>
        <v>0</v>
      </c>
      <c r="K175" s="259"/>
    </row>
    <row r="176" spans="1:11" ht="14.25" thickBot="1" thickTop="1">
      <c r="A176" s="168"/>
      <c r="B176" s="204"/>
      <c r="C176" s="169"/>
      <c r="D176" s="205"/>
      <c r="E176" s="205"/>
      <c r="F176" s="205"/>
      <c r="G176" s="205"/>
      <c r="H176" s="205"/>
      <c r="I176" s="205"/>
      <c r="J176" s="206"/>
      <c r="K176" s="259"/>
    </row>
    <row r="177" spans="1:11" ht="27" customHeight="1" thickBot="1" thickTop="1">
      <c r="A177" s="168"/>
      <c r="B177" s="204"/>
      <c r="C177" s="367" t="s">
        <v>130</v>
      </c>
      <c r="D177" s="375">
        <f>D173+D175</f>
        <v>0</v>
      </c>
      <c r="E177" s="375">
        <f>E173+E175</f>
        <v>0</v>
      </c>
      <c r="F177" s="375">
        <f>F173+F175</f>
        <v>0</v>
      </c>
      <c r="G177" s="375">
        <f>G173+G175</f>
        <v>0</v>
      </c>
      <c r="H177" s="375">
        <f>H173+H175</f>
        <v>0</v>
      </c>
      <c r="I177" s="375">
        <f>H177-G177</f>
        <v>0</v>
      </c>
      <c r="J177" s="385">
        <f>IF(G177=0,0,I177/G177)</f>
        <v>0</v>
      </c>
      <c r="K177" s="259"/>
    </row>
    <row r="178" spans="1:11" ht="14.25" thickBot="1" thickTop="1">
      <c r="A178" s="168"/>
      <c r="B178" s="168"/>
      <c r="C178" s="168"/>
      <c r="D178" s="205"/>
      <c r="E178" s="205"/>
      <c r="F178" s="205"/>
      <c r="G178" s="205"/>
      <c r="H178" s="205"/>
      <c r="I178" s="205"/>
      <c r="J178" s="206"/>
      <c r="K178" s="259"/>
    </row>
    <row r="179" spans="1:11" ht="14.25" thickBot="1" thickTop="1">
      <c r="A179" s="168"/>
      <c r="B179" s="244"/>
      <c r="C179" s="414" t="s">
        <v>199</v>
      </c>
      <c r="D179" s="632"/>
      <c r="E179" s="632"/>
      <c r="F179" s="632"/>
      <c r="G179" s="379">
        <f>E179+F179</f>
        <v>0</v>
      </c>
      <c r="H179" s="632"/>
      <c r="I179" s="379">
        <f>H179-G179</f>
        <v>0</v>
      </c>
      <c r="J179" s="387">
        <f>IF(G179=0,0,I179/G179)</f>
        <v>0</v>
      </c>
      <c r="K179" s="259"/>
    </row>
    <row r="180" spans="1:11" ht="14.25" thickBot="1" thickTop="1">
      <c r="A180" s="168"/>
      <c r="B180" s="204"/>
      <c r="C180" s="415" t="s">
        <v>200</v>
      </c>
      <c r="D180" s="634"/>
      <c r="E180" s="633"/>
      <c r="F180" s="633"/>
      <c r="G180" s="380">
        <f>E180+F180</f>
        <v>0</v>
      </c>
      <c r="H180" s="633"/>
      <c r="I180" s="380">
        <f>H180-G180</f>
        <v>0</v>
      </c>
      <c r="J180" s="388">
        <f>IF(G180=0,0,I180/G180)</f>
        <v>0</v>
      </c>
      <c r="K180" s="259"/>
    </row>
    <row r="181" spans="1:11" ht="11.25" thickBot="1" thickTop="1">
      <c r="A181" s="261"/>
      <c r="B181" s="262"/>
      <c r="C181" s="263"/>
      <c r="D181" s="264"/>
      <c r="E181" s="264"/>
      <c r="F181" s="264"/>
      <c r="G181" s="264"/>
      <c r="H181" s="264"/>
      <c r="I181" s="264"/>
      <c r="J181" s="265"/>
      <c r="K181" s="266"/>
    </row>
  </sheetData>
  <sheetProtection password="EAD6" sheet="1" objects="1" scenarios="1"/>
  <mergeCells count="62">
    <mergeCell ref="B4:C4"/>
    <mergeCell ref="H10:H11"/>
    <mergeCell ref="D4:F4"/>
    <mergeCell ref="G10:G11"/>
    <mergeCell ref="H9:J9"/>
    <mergeCell ref="B2:C2"/>
    <mergeCell ref="D2:F2"/>
    <mergeCell ref="B3:C3"/>
    <mergeCell ref="B7:J7"/>
    <mergeCell ref="D9:D11"/>
    <mergeCell ref="I10:I11"/>
    <mergeCell ref="J10:J11"/>
    <mergeCell ref="F54:F55"/>
    <mergeCell ref="G54:G55"/>
    <mergeCell ref="E108:E109"/>
    <mergeCell ref="F108:F109"/>
    <mergeCell ref="I108:I109"/>
    <mergeCell ref="J108:J109"/>
    <mergeCell ref="G108:G109"/>
    <mergeCell ref="I35:I36"/>
    <mergeCell ref="D53:D55"/>
    <mergeCell ref="E9:G9"/>
    <mergeCell ref="E54:E55"/>
    <mergeCell ref="E10:E11"/>
    <mergeCell ref="E53:G53"/>
    <mergeCell ref="F10:F11"/>
    <mergeCell ref="J35:J36"/>
    <mergeCell ref="H54:H55"/>
    <mergeCell ref="I54:I55"/>
    <mergeCell ref="G35:G36"/>
    <mergeCell ref="H35:H36"/>
    <mergeCell ref="H53:J53"/>
    <mergeCell ref="C124:C125"/>
    <mergeCell ref="E124:G124"/>
    <mergeCell ref="I125:I126"/>
    <mergeCell ref="J125:J126"/>
    <mergeCell ref="H108:H109"/>
    <mergeCell ref="D34:D36"/>
    <mergeCell ref="E34:G34"/>
    <mergeCell ref="H34:J34"/>
    <mergeCell ref="E35:E36"/>
    <mergeCell ref="F35:F36"/>
    <mergeCell ref="D124:D126"/>
    <mergeCell ref="H125:H126"/>
    <mergeCell ref="G148:G149"/>
    <mergeCell ref="H148:H149"/>
    <mergeCell ref="I148:I149"/>
    <mergeCell ref="J54:J55"/>
    <mergeCell ref="B106:J106"/>
    <mergeCell ref="D107:D109"/>
    <mergeCell ref="E107:G107"/>
    <mergeCell ref="H107:J107"/>
    <mergeCell ref="J148:J149"/>
    <mergeCell ref="H124:J124"/>
    <mergeCell ref="E125:E126"/>
    <mergeCell ref="F125:F126"/>
    <mergeCell ref="G125:G126"/>
    <mergeCell ref="D147:D149"/>
    <mergeCell ref="E147:G147"/>
    <mergeCell ref="H147:J147"/>
    <mergeCell ref="E148:E149"/>
    <mergeCell ref="F148:F149"/>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76" r:id="rId1"/>
  <headerFooter>
    <oddFooter>&amp;R&amp;"Arial,Normal"&amp;8&amp;F&amp;A</oddFooter>
  </headerFooter>
  <rowBreaks count="3" manualBreakCount="3">
    <brk id="51" max="255" man="1"/>
    <brk id="105" max="255" man="1"/>
    <brk id="145" max="255" man="1"/>
  </rowBreaks>
</worksheet>
</file>

<file path=xl/worksheets/sheet12.xml><?xml version="1.0" encoding="utf-8"?>
<worksheet xmlns="http://schemas.openxmlformats.org/spreadsheetml/2006/main" xmlns:r="http://schemas.openxmlformats.org/officeDocument/2006/relationships">
  <sheetPr codeName="Feuil9"/>
  <dimension ref="A1:H43"/>
  <sheetViews>
    <sheetView zoomScalePageLayoutView="0" workbookViewId="0" topLeftCell="A1">
      <selection activeCell="B2" sqref="B2:M2"/>
    </sheetView>
  </sheetViews>
  <sheetFormatPr defaultColWidth="11.421875" defaultRowHeight="15"/>
  <cols>
    <col min="1" max="1" width="2.7109375" style="64" customWidth="1"/>
    <col min="2" max="2" width="52.140625" style="64" customWidth="1"/>
    <col min="3" max="6" width="15.7109375" style="69" customWidth="1"/>
    <col min="7" max="7" width="70.421875" style="64" customWidth="1"/>
    <col min="8" max="8" width="2.7109375" style="64" customWidth="1"/>
    <col min="9" max="16384" width="11.421875" style="64" customWidth="1"/>
  </cols>
  <sheetData>
    <row r="1" spans="1:8" ht="9.75">
      <c r="A1" s="416"/>
      <c r="B1" s="417"/>
      <c r="C1" s="418"/>
      <c r="D1" s="418"/>
      <c r="E1" s="418"/>
      <c r="F1" s="418"/>
      <c r="G1" s="417"/>
      <c r="H1" s="419"/>
    </row>
    <row r="2" spans="1:8" s="445" customFormat="1" ht="38.25" customHeight="1">
      <c r="A2" s="444"/>
      <c r="B2" s="845" t="s">
        <v>132</v>
      </c>
      <c r="C2" s="845"/>
      <c r="D2" s="845"/>
      <c r="E2" s="845"/>
      <c r="F2" s="845"/>
      <c r="G2" s="845"/>
      <c r="H2" s="421"/>
    </row>
    <row r="3" spans="1:8" ht="12.75">
      <c r="A3" s="420"/>
      <c r="B3" s="272"/>
      <c r="C3" s="422"/>
      <c r="D3" s="422"/>
      <c r="E3" s="422"/>
      <c r="F3" s="449"/>
      <c r="G3" s="449"/>
      <c r="H3" s="421"/>
    </row>
    <row r="4" spans="1:8" ht="12.75">
      <c r="A4" s="420"/>
      <c r="B4" s="877" t="str">
        <f>IF('Page de garde'!$D$4="","COMPTE DE RESULTAT PRINCIPAL NON SOUMIS A EQUILIBRE STRICT (REALISATIONS EXERCICE N)","COMPTE DE RESULTAT PRINCIPAL NON SOUMIS A EQUILIBRE STRICT (REALISATIONS EXERCICE "&amp;'Page de garde'!$D$4&amp;")")</f>
        <v>COMPTE DE RESULTAT PRINCIPAL NON SOUMIS A EQUILIBRE STRICT (REALISATIONS EXERCICE N)</v>
      </c>
      <c r="C4" s="877"/>
      <c r="D4" s="877"/>
      <c r="E4" s="877"/>
      <c r="F4" s="877"/>
      <c r="G4" s="877"/>
      <c r="H4" s="421"/>
    </row>
    <row r="5" spans="1:8" s="445" customFormat="1" ht="12.75">
      <c r="A5" s="444"/>
      <c r="B5" s="446"/>
      <c r="C5" s="446"/>
      <c r="D5" s="446"/>
      <c r="E5" s="446"/>
      <c r="F5" s="449"/>
      <c r="G5" s="449"/>
      <c r="H5" s="421"/>
    </row>
    <row r="6" spans="1:8" s="445" customFormat="1" ht="12.75">
      <c r="A6" s="444"/>
      <c r="B6" s="447" t="s">
        <v>231</v>
      </c>
      <c r="C6" s="871">
        <f>'CRP NON SOUMIS EQUIL'!$D$3</f>
        <v>0</v>
      </c>
      <c r="D6" s="871"/>
      <c r="E6" s="871"/>
      <c r="F6" s="449"/>
      <c r="G6" s="449"/>
      <c r="H6" s="421"/>
    </row>
    <row r="7" spans="1:8" s="445" customFormat="1" ht="12.75">
      <c r="A7" s="444"/>
      <c r="B7" s="447" t="s">
        <v>232</v>
      </c>
      <c r="C7" s="871">
        <f>'CRP NON SOUMIS EQUIL'!$D$2</f>
        <v>0</v>
      </c>
      <c r="D7" s="871"/>
      <c r="E7" s="871"/>
      <c r="F7" s="449"/>
      <c r="G7" s="449"/>
      <c r="H7" s="421"/>
    </row>
    <row r="8" spans="1:8" s="445" customFormat="1" ht="12.75">
      <c r="A8" s="444"/>
      <c r="B8" s="448"/>
      <c r="C8" s="448"/>
      <c r="D8" s="448"/>
      <c r="E8" s="448"/>
      <c r="F8" s="449"/>
      <c r="G8" s="449"/>
      <c r="H8" s="421"/>
    </row>
    <row r="9" spans="1:8" ht="10.5" thickBot="1">
      <c r="A9" s="420"/>
      <c r="B9" s="423"/>
      <c r="C9" s="423"/>
      <c r="D9" s="423"/>
      <c r="E9" s="423"/>
      <c r="F9" s="423"/>
      <c r="G9" s="423"/>
      <c r="H9" s="421"/>
    </row>
    <row r="10" spans="1:8" s="71" customFormat="1" ht="28.5" customHeight="1" thickBot="1">
      <c r="A10" s="434"/>
      <c r="B10" s="424"/>
      <c r="C10" s="873" t="s">
        <v>335</v>
      </c>
      <c r="D10" s="874"/>
      <c r="E10" s="875" t="s">
        <v>336</v>
      </c>
      <c r="F10" s="876"/>
      <c r="G10" s="424"/>
      <c r="H10" s="435"/>
    </row>
    <row r="11" spans="1:8" s="65" customFormat="1" ht="13.5" thickBot="1">
      <c r="A11" s="425"/>
      <c r="B11" s="85"/>
      <c r="C11" s="288" t="s">
        <v>148</v>
      </c>
      <c r="D11" s="273" t="s">
        <v>149</v>
      </c>
      <c r="E11" s="288" t="s">
        <v>150</v>
      </c>
      <c r="F11" s="273" t="s">
        <v>151</v>
      </c>
      <c r="G11" s="274"/>
      <c r="H11" s="426"/>
    </row>
    <row r="12" spans="1:8" s="66" customFormat="1" ht="12.75">
      <c r="A12" s="420"/>
      <c r="B12" s="275" t="s">
        <v>188</v>
      </c>
      <c r="C12" s="389">
        <f>'CRP NON SOUMIS EQUIL'!$G$32</f>
        <v>0</v>
      </c>
      <c r="D12" s="390">
        <f>'CRP NON SOUMIS EQUIL'!$H$32</f>
        <v>0</v>
      </c>
      <c r="E12" s="391">
        <f>'CRP NON SOUMIS EQUIL'!$G$121</f>
        <v>0</v>
      </c>
      <c r="F12" s="390">
        <f>'CRP NON SOUMIS EQUIL'!$H$121</f>
        <v>0</v>
      </c>
      <c r="G12" s="278" t="s">
        <v>189</v>
      </c>
      <c r="H12" s="427"/>
    </row>
    <row r="13" spans="1:8" s="66" customFormat="1" ht="12.75">
      <c r="A13" s="420"/>
      <c r="B13" s="279" t="s">
        <v>190</v>
      </c>
      <c r="C13" s="389">
        <f>'CRP NON SOUMIS EQUIL'!$G$50</f>
        <v>0</v>
      </c>
      <c r="D13" s="390">
        <f>'CRP NON SOUMIS EQUIL'!$H$50</f>
        <v>0</v>
      </c>
      <c r="E13" s="391">
        <f>'CRP NON SOUMIS EQUIL'!$G$144</f>
        <v>0</v>
      </c>
      <c r="F13" s="390">
        <f>'CRP NON SOUMIS EQUIL'!$H$144</f>
        <v>0</v>
      </c>
      <c r="G13" s="280" t="s">
        <v>191</v>
      </c>
      <c r="H13" s="427"/>
    </row>
    <row r="14" spans="1:8" ht="13.5" customHeight="1" thickBot="1">
      <c r="A14" s="420"/>
      <c r="B14" s="279" t="s">
        <v>192</v>
      </c>
      <c r="C14" s="389">
        <f>'CRP NON SOUMIS EQUIL'!$G$97</f>
        <v>0</v>
      </c>
      <c r="D14" s="390">
        <f>'CRP NON SOUMIS EQUIL'!$H$97</f>
        <v>0</v>
      </c>
      <c r="E14" s="391">
        <f>'CRP NON SOUMIS EQUIL'!$G$171</f>
        <v>0</v>
      </c>
      <c r="F14" s="390">
        <f>'CRP NON SOUMIS EQUIL'!$H$171</f>
        <v>0</v>
      </c>
      <c r="G14" s="281" t="s">
        <v>193</v>
      </c>
      <c r="H14" s="427"/>
    </row>
    <row r="15" spans="1:8" s="67" customFormat="1" ht="13.5" thickBot="1">
      <c r="A15" s="425"/>
      <c r="B15" s="282" t="s">
        <v>97</v>
      </c>
      <c r="C15" s="392">
        <f>SUM(C12:C14)</f>
        <v>0</v>
      </c>
      <c r="D15" s="392">
        <f>SUM(D12:D14)</f>
        <v>0</v>
      </c>
      <c r="E15" s="392">
        <f>SUM(E12:E14)</f>
        <v>0</v>
      </c>
      <c r="F15" s="392">
        <f>SUM(F12:F14)</f>
        <v>0</v>
      </c>
      <c r="G15" s="283" t="s">
        <v>98</v>
      </c>
      <c r="H15" s="426"/>
    </row>
    <row r="16" spans="1:8" s="68" customFormat="1" ht="12.75">
      <c r="A16" s="428"/>
      <c r="B16" s="284" t="s">
        <v>133</v>
      </c>
      <c r="C16" s="393">
        <f>IF(E15-C15&lt;0,0,E15-C15)</f>
        <v>0</v>
      </c>
      <c r="D16" s="394">
        <f>IF(F15-D15&lt;0,0,F15-D15)</f>
        <v>0</v>
      </c>
      <c r="E16" s="395">
        <f>IF(E15-C15&gt;0,0,C15-E15)</f>
        <v>0</v>
      </c>
      <c r="F16" s="394">
        <f>IF(F15-D15&gt;0,0,D15-F15)</f>
        <v>0</v>
      </c>
      <c r="G16" s="285" t="s">
        <v>134</v>
      </c>
      <c r="H16" s="429"/>
    </row>
    <row r="17" spans="1:8" ht="13.5" thickBot="1">
      <c r="A17" s="420"/>
      <c r="B17" s="286" t="s">
        <v>152</v>
      </c>
      <c r="C17" s="396">
        <f>SUM(C15:C16)</f>
        <v>0</v>
      </c>
      <c r="D17" s="397">
        <f>SUM(D15:D16)</f>
        <v>0</v>
      </c>
      <c r="E17" s="398">
        <f>SUM(E15:E16)</f>
        <v>0</v>
      </c>
      <c r="F17" s="397">
        <f>SUM(F15:F16)</f>
        <v>0</v>
      </c>
      <c r="G17" s="287" t="s">
        <v>152</v>
      </c>
      <c r="H17" s="427"/>
    </row>
    <row r="18" spans="1:8" ht="12.75">
      <c r="A18" s="420"/>
      <c r="B18" s="85"/>
      <c r="C18" s="430"/>
      <c r="D18" s="430"/>
      <c r="E18" s="430"/>
      <c r="F18" s="430"/>
      <c r="G18" s="85"/>
      <c r="H18" s="427"/>
    </row>
    <row r="19" spans="1:8" ht="12.75">
      <c r="A19" s="420"/>
      <c r="B19" s="431"/>
      <c r="C19" s="432"/>
      <c r="D19" s="430"/>
      <c r="E19" s="430"/>
      <c r="F19" s="430"/>
      <c r="G19" s="85"/>
      <c r="H19" s="427"/>
    </row>
    <row r="20" spans="1:8" ht="12.75">
      <c r="A20" s="420"/>
      <c r="B20" s="872" t="str">
        <f>IF('Page de garde'!$D$4="","COMPTE DE RESULTAT  ANNEXE - ESMS NON SOUMIS A EQUILIBRE STRICT (REALISATIONS EXERCICE N)","COMPTE DE RESULTAT  ANNEXE - ESMS NON SOUMIS A EQUILIBRE STRICT (REALISATIONS EXERCICE "&amp;'Page de garde'!$D$4&amp;")")</f>
        <v>COMPTE DE RESULTAT  ANNEXE - ESMS NON SOUMIS A EQUILIBRE STRICT (REALISATIONS EXERCICE N)</v>
      </c>
      <c r="C20" s="872"/>
      <c r="D20" s="872"/>
      <c r="E20" s="872"/>
      <c r="F20" s="872"/>
      <c r="G20" s="872"/>
      <c r="H20" s="427"/>
    </row>
    <row r="21" spans="1:8" s="445" customFormat="1" ht="12.75">
      <c r="A21" s="444"/>
      <c r="B21" s="446"/>
      <c r="C21" s="446"/>
      <c r="D21" s="446"/>
      <c r="E21" s="446"/>
      <c r="F21" s="449"/>
      <c r="G21" s="449"/>
      <c r="H21" s="421"/>
    </row>
    <row r="22" spans="1:8" s="445" customFormat="1" ht="12.75">
      <c r="A22" s="444"/>
      <c r="B22" s="447" t="s">
        <v>231</v>
      </c>
      <c r="C22" s="871">
        <f>'CRP NON SOUMIS EQUIL'!$D$3</f>
        <v>0</v>
      </c>
      <c r="D22" s="871"/>
      <c r="E22" s="871"/>
      <c r="F22" s="449"/>
      <c r="G22" s="449"/>
      <c r="H22" s="421"/>
    </row>
    <row r="23" spans="1:8" s="445" customFormat="1" ht="13.5" thickBot="1">
      <c r="A23" s="444"/>
      <c r="B23" s="447" t="s">
        <v>232</v>
      </c>
      <c r="C23" s="871">
        <f>'CRP NON SOUMIS EQUIL'!$D$2</f>
        <v>0</v>
      </c>
      <c r="D23" s="871"/>
      <c r="E23" s="871"/>
      <c r="F23" s="449"/>
      <c r="G23" s="449"/>
      <c r="H23" s="421"/>
    </row>
    <row r="24" spans="1:8" s="445" customFormat="1" ht="12.75" hidden="1">
      <c r="A24" s="111"/>
      <c r="B24" s="447" t="s">
        <v>196</v>
      </c>
      <c r="C24" s="871">
        <f>CRA_SF!$D$3</f>
        <v>0</v>
      </c>
      <c r="D24" s="871"/>
      <c r="E24" s="871"/>
      <c r="F24" s="449"/>
      <c r="G24" s="449"/>
      <c r="H24" s="421"/>
    </row>
    <row r="25" spans="1:8" s="445" customFormat="1" ht="12.75" hidden="1">
      <c r="A25" s="111"/>
      <c r="B25" s="447" t="s">
        <v>222</v>
      </c>
      <c r="C25" s="871">
        <f>CRA_SF!$D$2</f>
        <v>0</v>
      </c>
      <c r="D25" s="871"/>
      <c r="E25" s="871"/>
      <c r="F25" s="449"/>
      <c r="G25" s="449"/>
      <c r="H25" s="421"/>
    </row>
    <row r="26" spans="1:8" s="445" customFormat="1" ht="12.75" hidden="1">
      <c r="A26" s="111"/>
      <c r="B26" s="447" t="s">
        <v>201</v>
      </c>
      <c r="C26" s="871">
        <f>CRA_SF!$D$4</f>
        <v>0</v>
      </c>
      <c r="D26" s="871"/>
      <c r="E26" s="871"/>
      <c r="F26" s="449"/>
      <c r="G26" s="449"/>
      <c r="H26" s="421"/>
    </row>
    <row r="27" spans="1:8" ht="13.5" hidden="1" thickBot="1">
      <c r="A27" s="420"/>
      <c r="B27" s="433"/>
      <c r="C27" s="433"/>
      <c r="D27" s="433"/>
      <c r="E27" s="433"/>
      <c r="F27" s="433"/>
      <c r="G27" s="433"/>
      <c r="H27" s="427"/>
    </row>
    <row r="28" spans="1:8" s="71" customFormat="1" ht="28.5" customHeight="1" thickBot="1">
      <c r="A28" s="434"/>
      <c r="B28" s="424"/>
      <c r="C28" s="873" t="s">
        <v>337</v>
      </c>
      <c r="D28" s="874"/>
      <c r="E28" s="875" t="s">
        <v>336</v>
      </c>
      <c r="F28" s="876"/>
      <c r="G28" s="424"/>
      <c r="H28" s="435"/>
    </row>
    <row r="29" spans="1:8" s="65" customFormat="1" ht="13.5" thickBot="1">
      <c r="A29" s="425"/>
      <c r="B29" s="85"/>
      <c r="C29" s="288" t="s">
        <v>148</v>
      </c>
      <c r="D29" s="273" t="s">
        <v>149</v>
      </c>
      <c r="E29" s="288" t="s">
        <v>150</v>
      </c>
      <c r="F29" s="273" t="s">
        <v>151</v>
      </c>
      <c r="G29" s="274"/>
      <c r="H29" s="426"/>
    </row>
    <row r="30" spans="1:8" s="66" customFormat="1" ht="12.75">
      <c r="A30" s="420"/>
      <c r="B30" s="275" t="s">
        <v>188</v>
      </c>
      <c r="C30" s="389">
        <f>+'CRP NON SOUMIS EQUIL'!$G$32+CRA_SF!$G$32</f>
        <v>0</v>
      </c>
      <c r="D30" s="390">
        <f>+'CRP NON SOUMIS EQUIL'!$H$32+CRA_SF!$H$32</f>
        <v>0</v>
      </c>
      <c r="E30" s="391">
        <f>+'CRP NON SOUMIS EQUIL'!$G$121+CRA_SF!$G$121</f>
        <v>0</v>
      </c>
      <c r="F30" s="390">
        <f>+'CRP NON SOUMIS EQUIL'!$H$121+CRA_SF!$H$121</f>
        <v>0</v>
      </c>
      <c r="G30" s="278" t="s">
        <v>189</v>
      </c>
      <c r="H30" s="427"/>
    </row>
    <row r="31" spans="1:8" s="66" customFormat="1" ht="12.75">
      <c r="A31" s="420"/>
      <c r="B31" s="279" t="s">
        <v>190</v>
      </c>
      <c r="C31" s="389">
        <f>+'CRP NON SOUMIS EQUIL'!$G$50+CRA_SF!$G$50</f>
        <v>0</v>
      </c>
      <c r="D31" s="390">
        <f>+'CRP NON SOUMIS EQUIL'!$H$50+CRA_SF!$H$50</f>
        <v>0</v>
      </c>
      <c r="E31" s="391">
        <f>+'CRP NON SOUMIS EQUIL'!$G$144+CRA_SF!$G$144</f>
        <v>0</v>
      </c>
      <c r="F31" s="390">
        <f>+'CRP NON SOUMIS EQUIL'!$H$144+CRA_SF!$H$144</f>
        <v>0</v>
      </c>
      <c r="G31" s="280" t="s">
        <v>191</v>
      </c>
      <c r="H31" s="427"/>
    </row>
    <row r="32" spans="1:8" ht="13.5" customHeight="1" thickBot="1">
      <c r="A32" s="420"/>
      <c r="B32" s="279" t="s">
        <v>192</v>
      </c>
      <c r="C32" s="389">
        <f>+'CRP NON SOUMIS EQUIL'!$G$97+CRA_SF!$G$97</f>
        <v>0</v>
      </c>
      <c r="D32" s="390">
        <f>+'CRP NON SOUMIS EQUIL'!$H$97+CRA_SF!$H$97</f>
        <v>0</v>
      </c>
      <c r="E32" s="391">
        <f>+'CRP NON SOUMIS EQUIL'!$G$171+CRA_SF!$G$171</f>
        <v>0</v>
      </c>
      <c r="F32" s="390">
        <f>+'CRP NON SOUMIS EQUIL'!$H$171+CRA_SF!$H$171</f>
        <v>0</v>
      </c>
      <c r="G32" s="281" t="s">
        <v>193</v>
      </c>
      <c r="H32" s="427"/>
    </row>
    <row r="33" spans="1:8" s="67" customFormat="1" ht="13.5" thickBot="1">
      <c r="A33" s="425"/>
      <c r="B33" s="282" t="s">
        <v>97</v>
      </c>
      <c r="C33" s="392">
        <f>SUM(C30:C32)</f>
        <v>0</v>
      </c>
      <c r="D33" s="392">
        <f>SUM(D30:D32)</f>
        <v>0</v>
      </c>
      <c r="E33" s="392">
        <f>SUM(E30:E32)</f>
        <v>0</v>
      </c>
      <c r="F33" s="392">
        <f>SUM(F30:F32)</f>
        <v>0</v>
      </c>
      <c r="G33" s="283" t="s">
        <v>98</v>
      </c>
      <c r="H33" s="426"/>
    </row>
    <row r="34" spans="1:8" s="68" customFormat="1" ht="12.75">
      <c r="A34" s="428"/>
      <c r="B34" s="284" t="s">
        <v>133</v>
      </c>
      <c r="C34" s="393">
        <f>IF(E33-C33&lt;0,0,E33-C33)</f>
        <v>0</v>
      </c>
      <c r="D34" s="394">
        <f>IF(F33-D33&lt;0,0,F33-D33)</f>
        <v>0</v>
      </c>
      <c r="E34" s="395">
        <f>IF(E33-C33&gt;0,0,C33-E33)</f>
        <v>0</v>
      </c>
      <c r="F34" s="394">
        <f>IF(F33-D33&gt;0,0,D33-F33)</f>
        <v>0</v>
      </c>
      <c r="G34" s="285" t="s">
        <v>134</v>
      </c>
      <c r="H34" s="429"/>
    </row>
    <row r="35" spans="1:8" ht="13.5" thickBot="1">
      <c r="A35" s="420"/>
      <c r="B35" s="286" t="s">
        <v>152</v>
      </c>
      <c r="C35" s="396">
        <f>SUM(C33:C34)</f>
        <v>0</v>
      </c>
      <c r="D35" s="397">
        <f>SUM(D33:D34)</f>
        <v>0</v>
      </c>
      <c r="E35" s="398">
        <f>SUM(E33:E34)</f>
        <v>0</v>
      </c>
      <c r="F35" s="397">
        <f>SUM(F33:F34)</f>
        <v>0</v>
      </c>
      <c r="G35" s="287" t="s">
        <v>152</v>
      </c>
      <c r="H35" s="427"/>
    </row>
    <row r="36" spans="1:8" ht="12.75">
      <c r="A36" s="420"/>
      <c r="B36" s="85"/>
      <c r="C36" s="430"/>
      <c r="D36" s="430"/>
      <c r="E36" s="430"/>
      <c r="F36" s="430"/>
      <c r="G36" s="85"/>
      <c r="H36" s="427"/>
    </row>
    <row r="37" spans="1:8" ht="10.5" thickBot="1">
      <c r="A37" s="436"/>
      <c r="B37" s="437"/>
      <c r="C37" s="438"/>
      <c r="D37" s="438"/>
      <c r="E37" s="438"/>
      <c r="F37" s="438"/>
      <c r="G37" s="437"/>
      <c r="H37" s="439"/>
    </row>
    <row r="39" spans="3:6" s="66" customFormat="1" ht="9.75">
      <c r="C39" s="70"/>
      <c r="D39" s="70"/>
      <c r="E39" s="70"/>
      <c r="F39" s="70"/>
    </row>
    <row r="40" spans="3:6" s="66" customFormat="1" ht="9.75">
      <c r="C40" s="70"/>
      <c r="D40" s="70"/>
      <c r="E40" s="70"/>
      <c r="F40" s="70"/>
    </row>
    <row r="41" spans="3:6" s="66" customFormat="1" ht="9.75">
      <c r="C41" s="70"/>
      <c r="D41" s="70"/>
      <c r="E41" s="70"/>
      <c r="F41" s="70"/>
    </row>
    <row r="42" spans="3:6" s="66" customFormat="1" ht="9.75">
      <c r="C42" s="70"/>
      <c r="D42" s="70"/>
      <c r="E42" s="70"/>
      <c r="F42" s="70"/>
    </row>
    <row r="43" spans="3:6" s="66" customFormat="1" ht="9.75">
      <c r="C43" s="70"/>
      <c r="D43" s="70"/>
      <c r="E43" s="70"/>
      <c r="F43" s="70"/>
    </row>
  </sheetData>
  <sheetProtection password="EAD6" sheet="1" objects="1" scenarios="1"/>
  <mergeCells count="14">
    <mergeCell ref="B2:G2"/>
    <mergeCell ref="B4:G4"/>
    <mergeCell ref="C10:D10"/>
    <mergeCell ref="E10:F10"/>
    <mergeCell ref="C6:E6"/>
    <mergeCell ref="C25:E25"/>
    <mergeCell ref="C22:E22"/>
    <mergeCell ref="C23:E23"/>
    <mergeCell ref="C24:E24"/>
    <mergeCell ref="C7:E7"/>
    <mergeCell ref="B20:G20"/>
    <mergeCell ref="C28:D28"/>
    <mergeCell ref="E28:F28"/>
    <mergeCell ref="C26:E26"/>
  </mergeCells>
  <printOptions/>
  <pageMargins left="0.1968503937007874" right="0.1968503937007874" top="0.1968503937007874" bottom="0.1968503937007874" header="0.31496062992125984" footer="0.31496062992125984"/>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codeName="Feuil10"/>
  <dimension ref="A1:M33"/>
  <sheetViews>
    <sheetView zoomScalePageLayoutView="0" workbookViewId="0" topLeftCell="A1">
      <selection activeCell="B2" sqref="B2:G2"/>
    </sheetView>
  </sheetViews>
  <sheetFormatPr defaultColWidth="11.421875" defaultRowHeight="15"/>
  <cols>
    <col min="1" max="1" width="2.7109375" style="74" customWidth="1"/>
    <col min="2" max="2" width="53.421875" style="74" customWidth="1"/>
    <col min="3" max="6" width="15.7109375" style="3" customWidth="1"/>
    <col min="7" max="7" width="61.421875" style="74" customWidth="1"/>
    <col min="8" max="8" width="2.7109375" style="74" customWidth="1"/>
    <col min="9" max="250" width="11.421875" style="74" customWidth="1"/>
    <col min="251" max="251" width="8.57421875" style="74" customWidth="1"/>
    <col min="252" max="252" width="51.7109375" style="74" customWidth="1"/>
    <col min="253" max="253" width="12.57421875" style="74" bestFit="1" customWidth="1"/>
    <col min="254" max="254" width="11.57421875" style="74" bestFit="1" customWidth="1"/>
    <col min="255" max="255" width="51.7109375" style="74" customWidth="1"/>
    <col min="256" max="16384" width="11.421875" style="74" customWidth="1"/>
  </cols>
  <sheetData>
    <row r="1" spans="1:8" ht="9.75">
      <c r="A1" s="289"/>
      <c r="B1" s="289"/>
      <c r="C1" s="112"/>
      <c r="D1" s="112"/>
      <c r="E1" s="112"/>
      <c r="F1" s="112"/>
      <c r="G1" s="289"/>
      <c r="H1" s="334"/>
    </row>
    <row r="2" spans="1:8" s="73" customFormat="1" ht="38.25" customHeight="1">
      <c r="A2" s="290"/>
      <c r="B2" s="884" t="s">
        <v>135</v>
      </c>
      <c r="C2" s="884"/>
      <c r="D2" s="884"/>
      <c r="E2" s="884"/>
      <c r="F2" s="884"/>
      <c r="G2" s="884"/>
      <c r="H2" s="335"/>
    </row>
    <row r="3" spans="1:8" ht="12.75">
      <c r="A3" s="289"/>
      <c r="B3" s="293"/>
      <c r="C3" s="205"/>
      <c r="D3" s="205"/>
      <c r="E3" s="205"/>
      <c r="F3" s="205"/>
      <c r="G3" s="293"/>
      <c r="H3" s="334"/>
    </row>
    <row r="4" spans="1:8" ht="13.5" thickBot="1">
      <c r="A4" s="289"/>
      <c r="B4" s="878" t="str">
        <f>IF('Page de garde'!$D$4="","COMPTES DE RESULTAT CONSOLIDES (CRP + CRA) - EXERCICE N","COMPTES DE RESULTAT CONSOLIDES (CRP + CRA) - EXERCICE "&amp;'Page de garde'!$D$4)</f>
        <v>COMPTES DE RESULTAT CONSOLIDES (CRP + CRA) - EXERCICE N</v>
      </c>
      <c r="C4" s="878"/>
      <c r="D4" s="879"/>
      <c r="E4" s="879"/>
      <c r="F4" s="879"/>
      <c r="G4" s="879"/>
      <c r="H4" s="334"/>
    </row>
    <row r="5" spans="1:8" ht="28.5" customHeight="1" thickBot="1">
      <c r="A5" s="289"/>
      <c r="B5" s="294"/>
      <c r="C5" s="880" t="s">
        <v>335</v>
      </c>
      <c r="D5" s="881"/>
      <c r="E5" s="882" t="s">
        <v>336</v>
      </c>
      <c r="F5" s="883"/>
      <c r="G5" s="294"/>
      <c r="H5" s="334"/>
    </row>
    <row r="6" spans="1:8" ht="13.5" thickBot="1">
      <c r="A6" s="289"/>
      <c r="B6" s="293"/>
      <c r="C6" s="609" t="s">
        <v>148</v>
      </c>
      <c r="D6" s="273" t="s">
        <v>149</v>
      </c>
      <c r="E6" s="609" t="s">
        <v>150</v>
      </c>
      <c r="F6" s="273" t="s">
        <v>151</v>
      </c>
      <c r="G6" s="293"/>
      <c r="H6" s="334"/>
    </row>
    <row r="7" spans="1:8" ht="12.75">
      <c r="A7" s="289"/>
      <c r="B7" s="456" t="s">
        <v>243</v>
      </c>
      <c r="C7" s="599">
        <f>+Conso!B3</f>
        <v>0</v>
      </c>
      <c r="D7" s="600">
        <f>Conso!B25</f>
        <v>0</v>
      </c>
      <c r="E7" s="599">
        <f>+Conso!B47</f>
        <v>0</v>
      </c>
      <c r="F7" s="600">
        <f>+Conso!B69</f>
        <v>0</v>
      </c>
      <c r="G7" s="457" t="s">
        <v>244</v>
      </c>
      <c r="H7" s="334"/>
    </row>
    <row r="8" spans="1:8" ht="12.75">
      <c r="A8" s="289"/>
      <c r="B8" s="458" t="s">
        <v>245</v>
      </c>
      <c r="C8" s="599">
        <f>+Conso!B4</f>
        <v>0</v>
      </c>
      <c r="D8" s="600">
        <f>Conso!B26</f>
        <v>0</v>
      </c>
      <c r="E8" s="599">
        <f>+Conso!B48</f>
        <v>0</v>
      </c>
      <c r="F8" s="600">
        <f>+Conso!B70</f>
        <v>0</v>
      </c>
      <c r="G8" s="459" t="s">
        <v>246</v>
      </c>
      <c r="H8" s="334"/>
    </row>
    <row r="9" spans="1:8" ht="28.5" customHeight="1" thickBot="1">
      <c r="A9" s="289"/>
      <c r="B9" s="564" t="s">
        <v>247</v>
      </c>
      <c r="C9" s="599">
        <f>+Conso!B5</f>
        <v>0</v>
      </c>
      <c r="D9" s="600">
        <f>Conso!B27</f>
        <v>0</v>
      </c>
      <c r="E9" s="599">
        <f>+Conso!B49</f>
        <v>0</v>
      </c>
      <c r="F9" s="600">
        <f>+Conso!B71</f>
        <v>0</v>
      </c>
      <c r="G9" s="460" t="s">
        <v>248</v>
      </c>
      <c r="H9" s="334"/>
    </row>
    <row r="10" spans="1:8" ht="13.5" thickBot="1">
      <c r="A10" s="289"/>
      <c r="B10" s="295" t="s">
        <v>97</v>
      </c>
      <c r="C10" s="605">
        <f>SUM(C7:C9)</f>
        <v>0</v>
      </c>
      <c r="D10" s="606">
        <f>SUM(D7:D9)</f>
        <v>0</v>
      </c>
      <c r="E10" s="605">
        <f>SUM(E7:E9)</f>
        <v>0</v>
      </c>
      <c r="F10" s="606">
        <f>SUM(F7:F9)</f>
        <v>0</v>
      </c>
      <c r="G10" s="298" t="s">
        <v>98</v>
      </c>
      <c r="H10" s="334"/>
    </row>
    <row r="11" spans="1:8" ht="13.5" thickBot="1">
      <c r="A11" s="289"/>
      <c r="B11" s="299" t="s">
        <v>133</v>
      </c>
      <c r="C11" s="607">
        <f>IF(E10-C10&lt;0,0,E10-C10)</f>
        <v>0</v>
      </c>
      <c r="D11" s="608">
        <f>IF(F10-D10&lt;0,0,F10-D10)</f>
        <v>0</v>
      </c>
      <c r="E11" s="607">
        <f>IF(E10-C10&gt;0,0,C10-E10)</f>
        <v>0</v>
      </c>
      <c r="F11" s="608">
        <f>IF(F10-D10&gt;0,0,D10-F10)</f>
        <v>0</v>
      </c>
      <c r="G11" s="302" t="s">
        <v>134</v>
      </c>
      <c r="H11" s="334"/>
    </row>
    <row r="12" spans="1:8" ht="13.5" thickBot="1">
      <c r="A12" s="289"/>
      <c r="B12" s="295" t="s">
        <v>153</v>
      </c>
      <c r="C12" s="605">
        <f>SUM(C10:C11)</f>
        <v>0</v>
      </c>
      <c r="D12" s="606">
        <f>SUM(D10:D11)</f>
        <v>0</v>
      </c>
      <c r="E12" s="605">
        <f>SUM(E10:E11)</f>
        <v>0</v>
      </c>
      <c r="F12" s="606">
        <f>SUM(F10:F11)</f>
        <v>0</v>
      </c>
      <c r="G12" s="298" t="s">
        <v>153</v>
      </c>
      <c r="H12" s="334"/>
    </row>
    <row r="13" spans="1:8" ht="12.75">
      <c r="A13" s="289"/>
      <c r="B13" s="293"/>
      <c r="C13" s="205"/>
      <c r="D13" s="205"/>
      <c r="E13" s="205"/>
      <c r="F13" s="205"/>
      <c r="G13" s="293"/>
      <c r="H13" s="334"/>
    </row>
    <row r="14" spans="1:8" ht="12.75">
      <c r="A14" s="289"/>
      <c r="B14" s="293"/>
      <c r="C14" s="205"/>
      <c r="D14" s="205"/>
      <c r="E14" s="205"/>
      <c r="F14" s="205"/>
      <c r="G14" s="293"/>
      <c r="H14" s="334"/>
    </row>
    <row r="15" spans="1:8" ht="12.75">
      <c r="A15" s="289"/>
      <c r="B15" s="303" t="str">
        <f>IF('Page de garde'!$D$4="","IMPACT DES COMPTES DE RESULTAT SUR LA CAPACITE D'AUTOFINANCEMENT DE L'ENTITE - EXERCICE N","IMPACT DES COMPTES DE RESULTAT SUR LA CAPACITE D'AUTOFINANCEMENT DE L'ENTITE - EXERCICE "&amp;'Page de garde'!$D$4)</f>
        <v>IMPACT DES COMPTES DE RESULTAT SUR LA CAPACITE D'AUTOFINANCEMENT DE L'ENTITE - EXERCICE N</v>
      </c>
      <c r="C15" s="304"/>
      <c r="D15" s="304"/>
      <c r="E15" s="304"/>
      <c r="F15" s="304"/>
      <c r="G15" s="303"/>
      <c r="H15" s="334"/>
    </row>
    <row r="16" spans="1:8" ht="13.5" thickBot="1">
      <c r="A16" s="289"/>
      <c r="B16" s="303"/>
      <c r="C16" s="304"/>
      <c r="D16" s="304"/>
      <c r="E16" s="304"/>
      <c r="F16" s="304"/>
      <c r="G16" s="303"/>
      <c r="H16" s="334"/>
    </row>
    <row r="17" spans="1:8" s="75" customFormat="1" ht="13.5" thickBot="1">
      <c r="A17" s="291"/>
      <c r="B17" s="305"/>
      <c r="C17" s="306" t="s">
        <v>154</v>
      </c>
      <c r="D17" s="307" t="s">
        <v>155</v>
      </c>
      <c r="E17" s="306" t="s">
        <v>154</v>
      </c>
      <c r="F17" s="307" t="s">
        <v>155</v>
      </c>
      <c r="G17" s="305"/>
      <c r="H17" s="336"/>
    </row>
    <row r="18" spans="1:13" s="76" customFormat="1" ht="13.5" thickBot="1">
      <c r="A18" s="292"/>
      <c r="B18" s="308" t="s">
        <v>156</v>
      </c>
      <c r="C18" s="607">
        <f>C11</f>
        <v>0</v>
      </c>
      <c r="D18" s="608">
        <f>D11</f>
        <v>0</v>
      </c>
      <c r="E18" s="607">
        <f>E11</f>
        <v>0</v>
      </c>
      <c r="F18" s="608">
        <f>F11</f>
        <v>0</v>
      </c>
      <c r="G18" s="311" t="s">
        <v>157</v>
      </c>
      <c r="H18" s="334"/>
      <c r="J18" s="74"/>
      <c r="M18" s="74"/>
    </row>
    <row r="19" spans="1:8" ht="12.75">
      <c r="A19" s="289"/>
      <c r="B19" s="463" t="s">
        <v>41</v>
      </c>
      <c r="C19" s="597">
        <f>+Conso!B15</f>
        <v>0</v>
      </c>
      <c r="D19" s="598">
        <f>Conso!B37</f>
        <v>0</v>
      </c>
      <c r="E19" s="597">
        <f>+Conso!B59</f>
        <v>0</v>
      </c>
      <c r="F19" s="598">
        <f>+Conso!B81</f>
        <v>0</v>
      </c>
      <c r="G19" s="315" t="s">
        <v>99</v>
      </c>
      <c r="H19" s="334"/>
    </row>
    <row r="20" spans="1:8" ht="25.5" customHeight="1">
      <c r="A20" s="289"/>
      <c r="B20" s="464" t="s">
        <v>100</v>
      </c>
      <c r="C20" s="599">
        <f>+Conso!B16</f>
        <v>0</v>
      </c>
      <c r="D20" s="600">
        <f>Conso!B38</f>
        <v>0</v>
      </c>
      <c r="E20" s="599">
        <f>+Conso!B60</f>
        <v>0</v>
      </c>
      <c r="F20" s="600">
        <f>+Conso!B82</f>
        <v>0</v>
      </c>
      <c r="G20" s="319" t="s">
        <v>166</v>
      </c>
      <c r="H20" s="334"/>
    </row>
    <row r="21" spans="1:8" ht="12.75">
      <c r="A21" s="289"/>
      <c r="B21" s="465" t="s">
        <v>365</v>
      </c>
      <c r="C21" s="599">
        <f>+Conso!B17</f>
        <v>0</v>
      </c>
      <c r="D21" s="600">
        <f>Conso!B39</f>
        <v>0</v>
      </c>
      <c r="E21" s="599">
        <f>+Conso!B61</f>
        <v>0</v>
      </c>
      <c r="F21" s="600">
        <f>+Conso!B83</f>
        <v>0</v>
      </c>
      <c r="G21" s="319" t="s">
        <v>167</v>
      </c>
      <c r="H21" s="334"/>
    </row>
    <row r="22" spans="1:8" ht="12.75" customHeight="1">
      <c r="A22" s="289"/>
      <c r="B22" s="465"/>
      <c r="C22" s="599"/>
      <c r="D22" s="600"/>
      <c r="E22" s="599">
        <f>+Conso!B62</f>
        <v>0</v>
      </c>
      <c r="F22" s="600">
        <f>+Conso!B84</f>
        <v>0</v>
      </c>
      <c r="G22" s="322" t="s">
        <v>366</v>
      </c>
      <c r="H22" s="334"/>
    </row>
    <row r="23" spans="1:8" ht="13.5" thickBot="1">
      <c r="A23" s="289"/>
      <c r="B23" s="323" t="s">
        <v>101</v>
      </c>
      <c r="C23" s="601">
        <f>SUM(C18:C22)</f>
        <v>0</v>
      </c>
      <c r="D23" s="602">
        <f>SUM(D18:D22)</f>
        <v>0</v>
      </c>
      <c r="E23" s="601">
        <f>SUM(E18:E22)</f>
        <v>0</v>
      </c>
      <c r="F23" s="602">
        <f>SUM(F18:F22)</f>
        <v>0</v>
      </c>
      <c r="G23" s="326" t="s">
        <v>102</v>
      </c>
      <c r="H23" s="334"/>
    </row>
    <row r="24" spans="1:8" ht="13.5" thickBot="1">
      <c r="A24" s="289"/>
      <c r="B24" s="308" t="s">
        <v>110</v>
      </c>
      <c r="C24" s="603">
        <f>IF(C23&lt;E23,0,-(E23-C23))</f>
        <v>0</v>
      </c>
      <c r="D24" s="604">
        <f>IF(D23&lt;F23,0,-(F23-D23))</f>
        <v>0</v>
      </c>
      <c r="E24" s="603">
        <f>IF(E23&lt;C23,0,-(C23-E23))</f>
        <v>0</v>
      </c>
      <c r="F24" s="604">
        <f>IF(F23&lt;D23,0,-(D23-F23))</f>
        <v>0</v>
      </c>
      <c r="G24" s="311" t="s">
        <v>111</v>
      </c>
      <c r="H24" s="334"/>
    </row>
    <row r="25" spans="1:8" s="39" customFormat="1" ht="13.5" thickBot="1">
      <c r="A25" s="113"/>
      <c r="B25" s="461" t="s">
        <v>169</v>
      </c>
      <c r="C25" s="473">
        <f>IF(E10=0,0,C24/E10)</f>
        <v>0</v>
      </c>
      <c r="D25" s="474">
        <f>IF(F10=0,0,D24/F10)</f>
        <v>0</v>
      </c>
      <c r="E25" s="473">
        <f>IF(E10=0,0,E24/E10)</f>
        <v>0</v>
      </c>
      <c r="F25" s="474">
        <f>IF(F10=0,0,F24/F10)</f>
        <v>0</v>
      </c>
      <c r="G25" s="462" t="s">
        <v>170</v>
      </c>
      <c r="H25" s="337"/>
    </row>
    <row r="26" spans="1:13" s="77" customFormat="1" ht="13.5" thickBot="1">
      <c r="A26" s="331"/>
      <c r="B26" s="332"/>
      <c r="C26" s="333"/>
      <c r="D26" s="333"/>
      <c r="E26" s="333"/>
      <c r="F26" s="333"/>
      <c r="G26" s="332"/>
      <c r="H26" s="338"/>
      <c r="J26" s="74"/>
      <c r="M26" s="74"/>
    </row>
    <row r="27" spans="2:9" ht="9.75">
      <c r="B27" s="78"/>
      <c r="H27" s="339"/>
      <c r="I27" s="76"/>
    </row>
    <row r="28" spans="2:8" ht="9.75">
      <c r="B28" s="78"/>
      <c r="H28" s="79"/>
    </row>
    <row r="29" spans="2:8" s="73" customFormat="1" ht="9.75">
      <c r="B29" s="74"/>
      <c r="C29" s="3"/>
      <c r="D29" s="3"/>
      <c r="E29" s="3"/>
      <c r="F29" s="3"/>
      <c r="G29" s="74"/>
      <c r="H29" s="80"/>
    </row>
    <row r="30" ht="9.75">
      <c r="H30" s="79"/>
    </row>
    <row r="32" ht="9.75">
      <c r="H32" s="79"/>
    </row>
    <row r="33" ht="9.75">
      <c r="H33" s="79"/>
    </row>
  </sheetData>
  <sheetProtection password="EAD6" sheet="1" objects="1" scenarios="1"/>
  <mergeCells count="4">
    <mergeCell ref="B4:G4"/>
    <mergeCell ref="C5:D5"/>
    <mergeCell ref="E5:F5"/>
    <mergeCell ref="B2:G2"/>
  </mergeCells>
  <printOptions horizontalCentered="1" verticalCentered="1"/>
  <pageMargins left="0.1968503937007874" right="0.1968503937007874" top="0.5511811023622047" bottom="0.5511811023622047" header="0.31496062992125984" footer="0.31496062992125984"/>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codeName="Feuil11"/>
  <dimension ref="B2:M41"/>
  <sheetViews>
    <sheetView zoomScalePageLayoutView="0" workbookViewId="0" topLeftCell="A2">
      <selection activeCell="C17" sqref="C17"/>
    </sheetView>
  </sheetViews>
  <sheetFormatPr defaultColWidth="9.140625" defaultRowHeight="15"/>
  <cols>
    <col min="1" max="1" width="2.7109375" style="15" customWidth="1"/>
    <col min="2" max="2" width="9.140625" style="15" customWidth="1"/>
    <col min="3" max="3" width="50.140625" style="15" bestFit="1" customWidth="1"/>
    <col min="4" max="11" width="9.140625" style="72" customWidth="1"/>
    <col min="12" max="16384" width="9.140625" style="15" customWidth="1"/>
  </cols>
  <sheetData>
    <row r="2" spans="2:13" ht="38.25" customHeight="1">
      <c r="B2" s="885" t="s">
        <v>108</v>
      </c>
      <c r="C2" s="885"/>
      <c r="D2" s="885"/>
      <c r="E2" s="885"/>
      <c r="F2" s="885"/>
      <c r="G2" s="885"/>
      <c r="H2" s="885"/>
      <c r="I2" s="885"/>
      <c r="J2" s="885"/>
      <c r="K2" s="885"/>
      <c r="L2" s="885"/>
      <c r="M2" s="885"/>
    </row>
    <row r="3" spans="3:11" ht="13.5" customHeight="1">
      <c r="C3" s="82"/>
      <c r="D3" s="83"/>
      <c r="E3" s="83"/>
      <c r="F3" s="83"/>
      <c r="G3" s="83"/>
      <c r="H3" s="83"/>
      <c r="I3" s="83"/>
      <c r="J3" s="83"/>
      <c r="K3" s="83"/>
    </row>
    <row r="4" spans="3:11" ht="13.5" customHeight="1">
      <c r="C4" s="82"/>
      <c r="D4" s="83"/>
      <c r="E4" s="83"/>
      <c r="F4" s="83"/>
      <c r="G4" s="83"/>
      <c r="H4" s="83"/>
      <c r="I4" s="83"/>
      <c r="J4" s="83"/>
      <c r="K4" s="83"/>
    </row>
    <row r="5" spans="2:11" ht="13.5" customHeight="1" thickBot="1">
      <c r="B5" s="589" t="s">
        <v>257</v>
      </c>
      <c r="C5" s="82"/>
      <c r="D5" s="83"/>
      <c r="E5" s="83"/>
      <c r="F5" s="83"/>
      <c r="G5" s="83"/>
      <c r="H5" s="83"/>
      <c r="I5" s="83"/>
      <c r="J5" s="83"/>
      <c r="K5" s="83"/>
    </row>
    <row r="6" spans="2:13" ht="44.25" customHeight="1">
      <c r="B6" s="890" t="s">
        <v>94</v>
      </c>
      <c r="C6" s="893" t="s">
        <v>95</v>
      </c>
      <c r="D6" s="896" t="s">
        <v>281</v>
      </c>
      <c r="E6" s="896" t="s">
        <v>96</v>
      </c>
      <c r="F6" s="899" t="s">
        <v>282</v>
      </c>
      <c r="G6" s="900"/>
      <c r="H6" s="900"/>
      <c r="I6" s="900"/>
      <c r="J6" s="900"/>
      <c r="K6" s="901"/>
      <c r="L6" s="886" t="s">
        <v>283</v>
      </c>
      <c r="M6" s="887"/>
    </row>
    <row r="7" spans="2:13" ht="77.25" customHeight="1">
      <c r="B7" s="891"/>
      <c r="C7" s="894"/>
      <c r="D7" s="897"/>
      <c r="E7" s="897"/>
      <c r="F7" s="902" t="s">
        <v>112</v>
      </c>
      <c r="G7" s="903"/>
      <c r="H7" s="902" t="s">
        <v>137</v>
      </c>
      <c r="I7" s="903"/>
      <c r="J7" s="902" t="s">
        <v>138</v>
      </c>
      <c r="K7" s="903"/>
      <c r="L7" s="888"/>
      <c r="M7" s="889"/>
    </row>
    <row r="8" spans="2:13" s="84" customFormat="1" ht="32.25" customHeight="1" thickBot="1">
      <c r="B8" s="892"/>
      <c r="C8" s="895"/>
      <c r="D8" s="898"/>
      <c r="E8" s="898"/>
      <c r="F8" s="590" t="s">
        <v>197</v>
      </c>
      <c r="G8" s="475" t="s">
        <v>87</v>
      </c>
      <c r="H8" s="590" t="s">
        <v>197</v>
      </c>
      <c r="I8" s="475" t="s">
        <v>87</v>
      </c>
      <c r="J8" s="590" t="s">
        <v>197</v>
      </c>
      <c r="K8" s="475" t="s">
        <v>87</v>
      </c>
      <c r="L8" s="590" t="s">
        <v>197</v>
      </c>
      <c r="M8" s="476" t="s">
        <v>87</v>
      </c>
    </row>
    <row r="9" spans="2:13" ht="12.75" customHeight="1">
      <c r="B9" s="477"/>
      <c r="C9" s="478"/>
      <c r="D9" s="478"/>
      <c r="E9" s="478"/>
      <c r="F9" s="591">
        <f aca="true" t="shared" si="0" ref="F9:F36">IF($D9=0,0,G9/$D9)</f>
        <v>0</v>
      </c>
      <c r="G9" s="478"/>
      <c r="H9" s="591">
        <f aca="true" t="shared" si="1" ref="H9:H36">IF($D9=0,0,I9/$D9)</f>
        <v>0</v>
      </c>
      <c r="I9" s="478"/>
      <c r="J9" s="591">
        <f aca="true" t="shared" si="2" ref="J9:J36">IF($D9=0,0,K9/$D9)</f>
        <v>0</v>
      </c>
      <c r="K9" s="478"/>
      <c r="L9" s="591">
        <f aca="true" t="shared" si="3" ref="L9:L36">IF($D9=0,0,M9/$D9)</f>
        <v>0</v>
      </c>
      <c r="M9" s="479"/>
    </row>
    <row r="10" spans="2:13" ht="12.75" customHeight="1">
      <c r="B10" s="480"/>
      <c r="C10" s="481"/>
      <c r="D10" s="481"/>
      <c r="E10" s="481"/>
      <c r="F10" s="592">
        <f t="shared" si="0"/>
        <v>0</v>
      </c>
      <c r="G10" s="481"/>
      <c r="H10" s="592">
        <f t="shared" si="1"/>
        <v>0</v>
      </c>
      <c r="I10" s="481"/>
      <c r="J10" s="592">
        <f t="shared" si="2"/>
        <v>0</v>
      </c>
      <c r="K10" s="481"/>
      <c r="L10" s="592">
        <f t="shared" si="3"/>
        <v>0</v>
      </c>
      <c r="M10" s="482"/>
    </row>
    <row r="11" spans="2:13" ht="12.75" customHeight="1">
      <c r="B11" s="480"/>
      <c r="C11" s="481"/>
      <c r="D11" s="481"/>
      <c r="E11" s="481"/>
      <c r="F11" s="592">
        <f t="shared" si="0"/>
        <v>0</v>
      </c>
      <c r="G11" s="481"/>
      <c r="H11" s="592">
        <f t="shared" si="1"/>
        <v>0</v>
      </c>
      <c r="I11" s="481"/>
      <c r="J11" s="592">
        <f t="shared" si="2"/>
        <v>0</v>
      </c>
      <c r="K11" s="481"/>
      <c r="L11" s="592">
        <f t="shared" si="3"/>
        <v>0</v>
      </c>
      <c r="M11" s="482"/>
    </row>
    <row r="12" spans="2:13" ht="12.75" customHeight="1">
      <c r="B12" s="480"/>
      <c r="C12" s="481"/>
      <c r="D12" s="481"/>
      <c r="E12" s="481"/>
      <c r="F12" s="592">
        <f t="shared" si="0"/>
        <v>0</v>
      </c>
      <c r="G12" s="481"/>
      <c r="H12" s="592">
        <f t="shared" si="1"/>
        <v>0</v>
      </c>
      <c r="I12" s="481"/>
      <c r="J12" s="592">
        <f t="shared" si="2"/>
        <v>0</v>
      </c>
      <c r="K12" s="481"/>
      <c r="L12" s="592">
        <f t="shared" si="3"/>
        <v>0</v>
      </c>
      <c r="M12" s="482"/>
    </row>
    <row r="13" spans="2:13" ht="12.75" customHeight="1">
      <c r="B13" s="480"/>
      <c r="C13" s="481"/>
      <c r="D13" s="481"/>
      <c r="E13" s="481"/>
      <c r="F13" s="592">
        <f t="shared" si="0"/>
        <v>0</v>
      </c>
      <c r="G13" s="481"/>
      <c r="H13" s="592">
        <f t="shared" si="1"/>
        <v>0</v>
      </c>
      <c r="I13" s="481"/>
      <c r="J13" s="592">
        <f t="shared" si="2"/>
        <v>0</v>
      </c>
      <c r="K13" s="481"/>
      <c r="L13" s="592">
        <f t="shared" si="3"/>
        <v>0</v>
      </c>
      <c r="M13" s="482"/>
    </row>
    <row r="14" spans="2:13" ht="12.75" customHeight="1">
      <c r="B14" s="480"/>
      <c r="C14" s="481"/>
      <c r="D14" s="481"/>
      <c r="E14" s="481"/>
      <c r="F14" s="592">
        <f t="shared" si="0"/>
        <v>0</v>
      </c>
      <c r="G14" s="481"/>
      <c r="H14" s="592">
        <f t="shared" si="1"/>
        <v>0</v>
      </c>
      <c r="I14" s="481"/>
      <c r="J14" s="592">
        <f t="shared" si="2"/>
        <v>0</v>
      </c>
      <c r="K14" s="481"/>
      <c r="L14" s="592">
        <f t="shared" si="3"/>
        <v>0</v>
      </c>
      <c r="M14" s="482"/>
    </row>
    <row r="15" spans="2:13" ht="12.75" customHeight="1">
      <c r="B15" s="480"/>
      <c r="C15" s="481"/>
      <c r="D15" s="481"/>
      <c r="E15" s="481"/>
      <c r="F15" s="592">
        <f t="shared" si="0"/>
        <v>0</v>
      </c>
      <c r="G15" s="481"/>
      <c r="H15" s="592">
        <f t="shared" si="1"/>
        <v>0</v>
      </c>
      <c r="I15" s="481"/>
      <c r="J15" s="592">
        <f t="shared" si="2"/>
        <v>0</v>
      </c>
      <c r="K15" s="481"/>
      <c r="L15" s="592">
        <f t="shared" si="3"/>
        <v>0</v>
      </c>
      <c r="M15" s="482"/>
    </row>
    <row r="16" spans="2:13" ht="12.75" customHeight="1">
      <c r="B16" s="480"/>
      <c r="C16" s="481"/>
      <c r="D16" s="481"/>
      <c r="E16" s="481"/>
      <c r="F16" s="592">
        <f t="shared" si="0"/>
        <v>0</v>
      </c>
      <c r="G16" s="481"/>
      <c r="H16" s="592">
        <f t="shared" si="1"/>
        <v>0</v>
      </c>
      <c r="I16" s="481"/>
      <c r="J16" s="592">
        <f t="shared" si="2"/>
        <v>0</v>
      </c>
      <c r="K16" s="481"/>
      <c r="L16" s="592">
        <f t="shared" si="3"/>
        <v>0</v>
      </c>
      <c r="M16" s="482"/>
    </row>
    <row r="17" spans="2:13" ht="12.75" customHeight="1">
      <c r="B17" s="480"/>
      <c r="C17" s="481"/>
      <c r="D17" s="481"/>
      <c r="E17" s="481"/>
      <c r="F17" s="592">
        <f t="shared" si="0"/>
        <v>0</v>
      </c>
      <c r="G17" s="481"/>
      <c r="H17" s="592">
        <f t="shared" si="1"/>
        <v>0</v>
      </c>
      <c r="I17" s="481"/>
      <c r="J17" s="592">
        <f t="shared" si="2"/>
        <v>0</v>
      </c>
      <c r="K17" s="481"/>
      <c r="L17" s="592">
        <f t="shared" si="3"/>
        <v>0</v>
      </c>
      <c r="M17" s="482"/>
    </row>
    <row r="18" spans="2:13" ht="12.75" customHeight="1">
      <c r="B18" s="480"/>
      <c r="C18" s="481"/>
      <c r="D18" s="481"/>
      <c r="E18" s="481"/>
      <c r="F18" s="592">
        <f t="shared" si="0"/>
        <v>0</v>
      </c>
      <c r="G18" s="481"/>
      <c r="H18" s="592">
        <f t="shared" si="1"/>
        <v>0</v>
      </c>
      <c r="I18" s="481"/>
      <c r="J18" s="592">
        <f t="shared" si="2"/>
        <v>0</v>
      </c>
      <c r="K18" s="481"/>
      <c r="L18" s="592">
        <f t="shared" si="3"/>
        <v>0</v>
      </c>
      <c r="M18" s="482"/>
    </row>
    <row r="19" spans="2:13" ht="12.75" customHeight="1">
      <c r="B19" s="480"/>
      <c r="C19" s="481"/>
      <c r="D19" s="481"/>
      <c r="E19" s="481"/>
      <c r="F19" s="592">
        <f t="shared" si="0"/>
        <v>0</v>
      </c>
      <c r="G19" s="481"/>
      <c r="H19" s="592">
        <f t="shared" si="1"/>
        <v>0</v>
      </c>
      <c r="I19" s="481"/>
      <c r="J19" s="592">
        <f t="shared" si="2"/>
        <v>0</v>
      </c>
      <c r="K19" s="481"/>
      <c r="L19" s="592">
        <f t="shared" si="3"/>
        <v>0</v>
      </c>
      <c r="M19" s="482"/>
    </row>
    <row r="20" spans="2:13" ht="12.75" customHeight="1">
      <c r="B20" s="480"/>
      <c r="C20" s="481"/>
      <c r="D20" s="481"/>
      <c r="E20" s="481"/>
      <c r="F20" s="592">
        <f t="shared" si="0"/>
        <v>0</v>
      </c>
      <c r="G20" s="481"/>
      <c r="H20" s="592">
        <f t="shared" si="1"/>
        <v>0</v>
      </c>
      <c r="I20" s="481"/>
      <c r="J20" s="592">
        <f t="shared" si="2"/>
        <v>0</v>
      </c>
      <c r="K20" s="481"/>
      <c r="L20" s="592">
        <f t="shared" si="3"/>
        <v>0</v>
      </c>
      <c r="M20" s="482"/>
    </row>
    <row r="21" spans="2:13" ht="12.75" customHeight="1">
      <c r="B21" s="480"/>
      <c r="C21" s="481"/>
      <c r="D21" s="481"/>
      <c r="E21" s="481"/>
      <c r="F21" s="592">
        <f t="shared" si="0"/>
        <v>0</v>
      </c>
      <c r="G21" s="481"/>
      <c r="H21" s="592">
        <f t="shared" si="1"/>
        <v>0</v>
      </c>
      <c r="I21" s="481"/>
      <c r="J21" s="592">
        <f t="shared" si="2"/>
        <v>0</v>
      </c>
      <c r="K21" s="481"/>
      <c r="L21" s="592">
        <f t="shared" si="3"/>
        <v>0</v>
      </c>
      <c r="M21" s="482"/>
    </row>
    <row r="22" spans="2:13" ht="12.75" customHeight="1">
      <c r="B22" s="480"/>
      <c r="C22" s="481"/>
      <c r="D22" s="481"/>
      <c r="E22" s="481"/>
      <c r="F22" s="592">
        <f t="shared" si="0"/>
        <v>0</v>
      </c>
      <c r="G22" s="481"/>
      <c r="H22" s="592">
        <f t="shared" si="1"/>
        <v>0</v>
      </c>
      <c r="I22" s="481"/>
      <c r="J22" s="592">
        <f t="shared" si="2"/>
        <v>0</v>
      </c>
      <c r="K22" s="481"/>
      <c r="L22" s="592">
        <f t="shared" si="3"/>
        <v>0</v>
      </c>
      <c r="M22" s="482"/>
    </row>
    <row r="23" spans="2:13" ht="12.75" customHeight="1">
      <c r="B23" s="480"/>
      <c r="C23" s="481"/>
      <c r="D23" s="481"/>
      <c r="E23" s="481"/>
      <c r="F23" s="592">
        <f t="shared" si="0"/>
        <v>0</v>
      </c>
      <c r="G23" s="481"/>
      <c r="H23" s="592">
        <f t="shared" si="1"/>
        <v>0</v>
      </c>
      <c r="I23" s="481"/>
      <c r="J23" s="592">
        <f t="shared" si="2"/>
        <v>0</v>
      </c>
      <c r="K23" s="481"/>
      <c r="L23" s="592">
        <f t="shared" si="3"/>
        <v>0</v>
      </c>
      <c r="M23" s="482"/>
    </row>
    <row r="24" spans="2:13" ht="12.75" customHeight="1">
      <c r="B24" s="480"/>
      <c r="C24" s="481"/>
      <c r="D24" s="481"/>
      <c r="E24" s="481"/>
      <c r="F24" s="592">
        <f t="shared" si="0"/>
        <v>0</v>
      </c>
      <c r="G24" s="481"/>
      <c r="H24" s="592">
        <f t="shared" si="1"/>
        <v>0</v>
      </c>
      <c r="I24" s="481"/>
      <c r="J24" s="592">
        <f t="shared" si="2"/>
        <v>0</v>
      </c>
      <c r="K24" s="481"/>
      <c r="L24" s="592">
        <f t="shared" si="3"/>
        <v>0</v>
      </c>
      <c r="M24" s="482"/>
    </row>
    <row r="25" spans="2:13" ht="12.75" customHeight="1">
      <c r="B25" s="480"/>
      <c r="C25" s="481"/>
      <c r="D25" s="481"/>
      <c r="E25" s="481"/>
      <c r="F25" s="592">
        <f t="shared" si="0"/>
        <v>0</v>
      </c>
      <c r="G25" s="481"/>
      <c r="H25" s="592">
        <f t="shared" si="1"/>
        <v>0</v>
      </c>
      <c r="I25" s="481"/>
      <c r="J25" s="592">
        <f t="shared" si="2"/>
        <v>0</v>
      </c>
      <c r="K25" s="481"/>
      <c r="L25" s="592">
        <f t="shared" si="3"/>
        <v>0</v>
      </c>
      <c r="M25" s="482"/>
    </row>
    <row r="26" spans="2:13" ht="12.75" customHeight="1">
      <c r="B26" s="480"/>
      <c r="C26" s="481"/>
      <c r="D26" s="481"/>
      <c r="E26" s="481"/>
      <c r="F26" s="592">
        <f t="shared" si="0"/>
        <v>0</v>
      </c>
      <c r="G26" s="481"/>
      <c r="H26" s="592">
        <f t="shared" si="1"/>
        <v>0</v>
      </c>
      <c r="I26" s="481"/>
      <c r="J26" s="592">
        <f t="shared" si="2"/>
        <v>0</v>
      </c>
      <c r="K26" s="481"/>
      <c r="L26" s="592">
        <f t="shared" si="3"/>
        <v>0</v>
      </c>
      <c r="M26" s="482"/>
    </row>
    <row r="27" spans="2:13" ht="12.75" customHeight="1">
      <c r="B27" s="480"/>
      <c r="C27" s="481"/>
      <c r="D27" s="481"/>
      <c r="E27" s="481"/>
      <c r="F27" s="592">
        <f t="shared" si="0"/>
        <v>0</v>
      </c>
      <c r="G27" s="481"/>
      <c r="H27" s="592">
        <f t="shared" si="1"/>
        <v>0</v>
      </c>
      <c r="I27" s="481"/>
      <c r="J27" s="592">
        <f t="shared" si="2"/>
        <v>0</v>
      </c>
      <c r="K27" s="481"/>
      <c r="L27" s="592">
        <f t="shared" si="3"/>
        <v>0</v>
      </c>
      <c r="M27" s="482"/>
    </row>
    <row r="28" spans="2:13" ht="12.75" customHeight="1">
      <c r="B28" s="480"/>
      <c r="C28" s="481"/>
      <c r="D28" s="481"/>
      <c r="E28" s="481"/>
      <c r="F28" s="592">
        <f t="shared" si="0"/>
        <v>0</v>
      </c>
      <c r="G28" s="481"/>
      <c r="H28" s="592">
        <f t="shared" si="1"/>
        <v>0</v>
      </c>
      <c r="I28" s="481"/>
      <c r="J28" s="592">
        <f t="shared" si="2"/>
        <v>0</v>
      </c>
      <c r="K28" s="481"/>
      <c r="L28" s="592">
        <f t="shared" si="3"/>
        <v>0</v>
      </c>
      <c r="M28" s="482"/>
    </row>
    <row r="29" spans="2:13" ht="13.5" customHeight="1">
      <c r="B29" s="480"/>
      <c r="C29" s="481"/>
      <c r="D29" s="481"/>
      <c r="E29" s="481"/>
      <c r="F29" s="592">
        <f t="shared" si="0"/>
        <v>0</v>
      </c>
      <c r="G29" s="481"/>
      <c r="H29" s="592">
        <f t="shared" si="1"/>
        <v>0</v>
      </c>
      <c r="I29" s="481"/>
      <c r="J29" s="592">
        <f t="shared" si="2"/>
        <v>0</v>
      </c>
      <c r="K29" s="481"/>
      <c r="L29" s="592">
        <f t="shared" si="3"/>
        <v>0</v>
      </c>
      <c r="M29" s="482"/>
    </row>
    <row r="30" spans="2:13" ht="13.5" customHeight="1">
      <c r="B30" s="480"/>
      <c r="C30" s="481"/>
      <c r="D30" s="481"/>
      <c r="E30" s="481"/>
      <c r="F30" s="592">
        <f t="shared" si="0"/>
        <v>0</v>
      </c>
      <c r="G30" s="481"/>
      <c r="H30" s="592">
        <f t="shared" si="1"/>
        <v>0</v>
      </c>
      <c r="I30" s="481"/>
      <c r="J30" s="592">
        <f t="shared" si="2"/>
        <v>0</v>
      </c>
      <c r="K30" s="481"/>
      <c r="L30" s="592">
        <f t="shared" si="3"/>
        <v>0</v>
      </c>
      <c r="M30" s="482"/>
    </row>
    <row r="31" spans="2:13" s="36" customFormat="1" ht="12.75">
      <c r="B31" s="480"/>
      <c r="C31" s="481"/>
      <c r="D31" s="481"/>
      <c r="E31" s="481"/>
      <c r="F31" s="592">
        <f t="shared" si="0"/>
        <v>0</v>
      </c>
      <c r="G31" s="481"/>
      <c r="H31" s="592">
        <f t="shared" si="1"/>
        <v>0</v>
      </c>
      <c r="I31" s="481"/>
      <c r="J31" s="592">
        <f t="shared" si="2"/>
        <v>0</v>
      </c>
      <c r="K31" s="481"/>
      <c r="L31" s="592">
        <f t="shared" si="3"/>
        <v>0</v>
      </c>
      <c r="M31" s="482"/>
    </row>
    <row r="32" spans="2:13" ht="12.75">
      <c r="B32" s="480"/>
      <c r="C32" s="481"/>
      <c r="D32" s="481"/>
      <c r="E32" s="481"/>
      <c r="F32" s="592">
        <f t="shared" si="0"/>
        <v>0</v>
      </c>
      <c r="G32" s="481"/>
      <c r="H32" s="592">
        <f t="shared" si="1"/>
        <v>0</v>
      </c>
      <c r="I32" s="481"/>
      <c r="J32" s="592">
        <f t="shared" si="2"/>
        <v>0</v>
      </c>
      <c r="K32" s="481"/>
      <c r="L32" s="592">
        <f t="shared" si="3"/>
        <v>0</v>
      </c>
      <c r="M32" s="482"/>
    </row>
    <row r="33" spans="2:13" ht="12.75">
      <c r="B33" s="480"/>
      <c r="C33" s="481"/>
      <c r="D33" s="481"/>
      <c r="E33" s="481"/>
      <c r="F33" s="592">
        <f t="shared" si="0"/>
        <v>0</v>
      </c>
      <c r="G33" s="481"/>
      <c r="H33" s="592">
        <f t="shared" si="1"/>
        <v>0</v>
      </c>
      <c r="I33" s="481"/>
      <c r="J33" s="592">
        <f t="shared" si="2"/>
        <v>0</v>
      </c>
      <c r="K33" s="481"/>
      <c r="L33" s="592">
        <f t="shared" si="3"/>
        <v>0</v>
      </c>
      <c r="M33" s="482"/>
    </row>
    <row r="34" spans="2:13" ht="12.75">
      <c r="B34" s="480"/>
      <c r="C34" s="481"/>
      <c r="D34" s="481"/>
      <c r="E34" s="481"/>
      <c r="F34" s="592">
        <f t="shared" si="0"/>
        <v>0</v>
      </c>
      <c r="G34" s="481"/>
      <c r="H34" s="592">
        <f t="shared" si="1"/>
        <v>0</v>
      </c>
      <c r="I34" s="481"/>
      <c r="J34" s="592">
        <f t="shared" si="2"/>
        <v>0</v>
      </c>
      <c r="K34" s="481"/>
      <c r="L34" s="592">
        <f t="shared" si="3"/>
        <v>0</v>
      </c>
      <c r="M34" s="482"/>
    </row>
    <row r="35" spans="2:13" ht="13.5" thickBot="1">
      <c r="B35" s="483"/>
      <c r="C35" s="484"/>
      <c r="D35" s="484"/>
      <c r="E35" s="484"/>
      <c r="F35" s="593">
        <f t="shared" si="0"/>
        <v>0</v>
      </c>
      <c r="G35" s="484"/>
      <c r="H35" s="593">
        <f t="shared" si="1"/>
        <v>0</v>
      </c>
      <c r="I35" s="484"/>
      <c r="J35" s="593">
        <f t="shared" si="2"/>
        <v>0</v>
      </c>
      <c r="K35" s="484"/>
      <c r="L35" s="593">
        <f t="shared" si="3"/>
        <v>0</v>
      </c>
      <c r="M35" s="485"/>
    </row>
    <row r="36" spans="2:13" ht="13.5" thickBot="1">
      <c r="B36" s="486" t="s">
        <v>0</v>
      </c>
      <c r="C36" s="81"/>
      <c r="D36" s="487">
        <f>SUM(D9:D35)</f>
        <v>0</v>
      </c>
      <c r="E36" s="81"/>
      <c r="F36" s="594">
        <f t="shared" si="0"/>
        <v>0</v>
      </c>
      <c r="G36" s="487">
        <f aca="true" t="shared" si="4" ref="G36:M36">SUM(G9:G35)</f>
        <v>0</v>
      </c>
      <c r="H36" s="594">
        <f t="shared" si="1"/>
        <v>0</v>
      </c>
      <c r="I36" s="487">
        <f t="shared" si="4"/>
        <v>0</v>
      </c>
      <c r="J36" s="594">
        <f t="shared" si="2"/>
        <v>0</v>
      </c>
      <c r="K36" s="487">
        <f t="shared" si="4"/>
        <v>0</v>
      </c>
      <c r="L36" s="594">
        <f t="shared" si="3"/>
        <v>0</v>
      </c>
      <c r="M36" s="488">
        <f t="shared" si="4"/>
        <v>0</v>
      </c>
    </row>
    <row r="37" spans="4:12" ht="13.5" thickBot="1">
      <c r="D37" s="15"/>
      <c r="E37" s="15"/>
      <c r="F37" s="595"/>
      <c r="G37" s="15"/>
      <c r="H37" s="595"/>
      <c r="I37" s="15"/>
      <c r="J37" s="595"/>
      <c r="K37" s="15"/>
      <c r="L37" s="595"/>
    </row>
    <row r="38" spans="2:13" ht="12.75">
      <c r="B38" s="477"/>
      <c r="C38" s="478" t="s">
        <v>163</v>
      </c>
      <c r="D38" s="478"/>
      <c r="E38" s="478"/>
      <c r="F38" s="591">
        <f>IF($D38=0,0,G38/$D38)</f>
        <v>0</v>
      </c>
      <c r="G38" s="478"/>
      <c r="H38" s="591">
        <f>IF($D38=0,0,I38/$D38)</f>
        <v>0</v>
      </c>
      <c r="I38" s="478"/>
      <c r="J38" s="591">
        <f>IF($D38=0,0,K38/$D38)</f>
        <v>0</v>
      </c>
      <c r="K38" s="478"/>
      <c r="L38" s="591">
        <f>IF($D38=0,0,M38/$D38)</f>
        <v>0</v>
      </c>
      <c r="M38" s="479"/>
    </row>
    <row r="39" spans="2:13" ht="12.75">
      <c r="B39" s="480"/>
      <c r="C39" s="489" t="s">
        <v>258</v>
      </c>
      <c r="D39" s="481"/>
      <c r="E39" s="481"/>
      <c r="F39" s="592">
        <f>IF($D39=0,0,G39/$D39)</f>
        <v>0</v>
      </c>
      <c r="G39" s="481"/>
      <c r="H39" s="592">
        <f>IF($D39=0,0,I39/$D39)</f>
        <v>0</v>
      </c>
      <c r="I39" s="481"/>
      <c r="J39" s="592">
        <f>IF($D39=0,0,K39/$D39)</f>
        <v>0</v>
      </c>
      <c r="K39" s="481"/>
      <c r="L39" s="592">
        <f>IF($D39=0,0,M39/$D39)</f>
        <v>0</v>
      </c>
      <c r="M39" s="482"/>
    </row>
    <row r="40" spans="2:13" ht="13.5" thickBot="1">
      <c r="B40" s="483"/>
      <c r="C40" s="490" t="s">
        <v>86</v>
      </c>
      <c r="D40" s="484"/>
      <c r="E40" s="484"/>
      <c r="F40" s="593">
        <f>IF($D40=0,0,G40/$D40)</f>
        <v>0</v>
      </c>
      <c r="G40" s="484"/>
      <c r="H40" s="593">
        <f>IF($D40=0,0,I40/$D40)</f>
        <v>0</v>
      </c>
      <c r="I40" s="484"/>
      <c r="J40" s="593">
        <f>IF($D40=0,0,K40/$D40)</f>
        <v>0</v>
      </c>
      <c r="K40" s="484"/>
      <c r="L40" s="593">
        <f>IF($D40=0,0,M40/$D40)</f>
        <v>0</v>
      </c>
      <c r="M40" s="485"/>
    </row>
    <row r="41" spans="2:13" ht="13.5" thickBot="1">
      <c r="B41" s="486" t="s">
        <v>0</v>
      </c>
      <c r="C41" s="81"/>
      <c r="D41" s="487">
        <f>SUM(D38:D40)</f>
        <v>0</v>
      </c>
      <c r="E41" s="81"/>
      <c r="F41" s="596">
        <f>IF($D41=0,0,G41/$D41)</f>
        <v>0</v>
      </c>
      <c r="G41" s="487">
        <f aca="true" t="shared" si="5" ref="G41:M41">SUM(G38:G40)</f>
        <v>0</v>
      </c>
      <c r="H41" s="596">
        <f>IF($D41=0,0,I41/$D41)</f>
        <v>0</v>
      </c>
      <c r="I41" s="487">
        <f t="shared" si="5"/>
        <v>0</v>
      </c>
      <c r="J41" s="596">
        <f>IF($D41=0,0,K41/$D41)</f>
        <v>0</v>
      </c>
      <c r="K41" s="487">
        <f t="shared" si="5"/>
        <v>0</v>
      </c>
      <c r="L41" s="596">
        <f>IF($D41=0,0,M41/$D41)</f>
        <v>0</v>
      </c>
      <c r="M41" s="488">
        <f t="shared" si="5"/>
        <v>0</v>
      </c>
    </row>
  </sheetData>
  <sheetProtection/>
  <mergeCells count="10">
    <mergeCell ref="B2:M2"/>
    <mergeCell ref="L6:M7"/>
    <mergeCell ref="B6:B8"/>
    <mergeCell ref="C6:C8"/>
    <mergeCell ref="D6:D8"/>
    <mergeCell ref="E6:E8"/>
    <mergeCell ref="F6:K6"/>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80" r:id="rId2"/>
  <headerFooter>
    <oddFooter>&amp;R&amp;"Arial,Normal"&amp;8&amp;F / &amp;A</oddFooter>
  </headerFooter>
  <drawing r:id="rId1"/>
</worksheet>
</file>

<file path=xl/worksheets/sheet15.xml><?xml version="1.0" encoding="utf-8"?>
<worksheet xmlns="http://schemas.openxmlformats.org/spreadsheetml/2006/main" xmlns:r="http://schemas.openxmlformats.org/officeDocument/2006/relationships">
  <sheetPr codeName="Feuil12"/>
  <dimension ref="A1:K35"/>
  <sheetViews>
    <sheetView zoomScalePageLayoutView="0" workbookViewId="0" topLeftCell="A1">
      <selection activeCell="B2" sqref="B2:D2"/>
    </sheetView>
  </sheetViews>
  <sheetFormatPr defaultColWidth="11.421875" defaultRowHeight="15"/>
  <cols>
    <col min="1" max="1" width="5.7109375" style="4" customWidth="1"/>
    <col min="2" max="2" width="49.7109375" style="4" customWidth="1"/>
    <col min="3" max="3" width="12.57421875" style="4" customWidth="1"/>
    <col min="4" max="4" width="50.00390625" style="8" customWidth="1"/>
    <col min="5" max="8" width="15.7109375" style="3" hidden="1" customWidth="1"/>
    <col min="9" max="9" width="2.57421875" style="3" hidden="1" customWidth="1"/>
    <col min="10" max="10" width="15.57421875" style="3" bestFit="1" customWidth="1"/>
    <col min="11" max="11" width="5.57421875" style="4" customWidth="1"/>
    <col min="12" max="16384" width="11.421875" style="4" customWidth="1"/>
  </cols>
  <sheetData>
    <row r="1" spans="1:11" ht="9.75">
      <c r="A1" s="341"/>
      <c r="B1" s="341"/>
      <c r="C1" s="341"/>
      <c r="D1" s="342"/>
      <c r="E1" s="112"/>
      <c r="F1" s="112"/>
      <c r="G1" s="112"/>
      <c r="H1" s="112"/>
      <c r="I1" s="112"/>
      <c r="J1" s="112"/>
      <c r="K1" s="344"/>
    </row>
    <row r="2" spans="1:11" ht="38.25" customHeight="1">
      <c r="A2" s="341"/>
      <c r="B2" s="829" t="s">
        <v>346</v>
      </c>
      <c r="C2" s="829"/>
      <c r="D2" s="829"/>
      <c r="E2" s="582"/>
      <c r="F2" s="582"/>
      <c r="G2" s="582"/>
      <c r="H2" s="582"/>
      <c r="I2" s="582"/>
      <c r="J2" s="205"/>
      <c r="K2" s="344"/>
    </row>
    <row r="3" spans="1:11" ht="13.5" thickBot="1">
      <c r="A3" s="341"/>
      <c r="B3" s="348"/>
      <c r="C3" s="349"/>
      <c r="D3" s="216"/>
      <c r="E3" s="205"/>
      <c r="F3" s="205"/>
      <c r="G3" s="205"/>
      <c r="H3" s="205"/>
      <c r="I3" s="205"/>
      <c r="J3" s="205"/>
      <c r="K3" s="344"/>
    </row>
    <row r="4" spans="1:11" s="8" customFormat="1" ht="18.75" customHeight="1" thickBot="1">
      <c r="A4" s="342"/>
      <c r="B4" s="912" t="s">
        <v>146</v>
      </c>
      <c r="C4" s="216"/>
      <c r="D4" s="216"/>
      <c r="E4" s="654" t="s">
        <v>194</v>
      </c>
      <c r="F4" s="906" t="s">
        <v>195</v>
      </c>
      <c r="G4" s="654" t="s">
        <v>194</v>
      </c>
      <c r="H4" s="906" t="s">
        <v>195</v>
      </c>
      <c r="I4" s="584"/>
      <c r="J4" s="904" t="s">
        <v>338</v>
      </c>
      <c r="K4" s="102"/>
    </row>
    <row r="5" spans="1:11" s="588" customFormat="1" ht="39.75" thickBot="1">
      <c r="A5" s="586"/>
      <c r="B5" s="913"/>
      <c r="C5" s="350" t="s">
        <v>94</v>
      </c>
      <c r="D5" s="351" t="s">
        <v>139</v>
      </c>
      <c r="E5" s="450" t="s">
        <v>339</v>
      </c>
      <c r="F5" s="907"/>
      <c r="G5" s="450" t="s">
        <v>339</v>
      </c>
      <c r="H5" s="907"/>
      <c r="I5" s="585"/>
      <c r="J5" s="905"/>
      <c r="K5" s="587"/>
    </row>
    <row r="6" spans="1:11" ht="26.25">
      <c r="A6" s="341"/>
      <c r="B6" s="914" t="s">
        <v>140</v>
      </c>
      <c r="C6" s="916" t="s">
        <v>367</v>
      </c>
      <c r="D6" s="352" t="s">
        <v>368</v>
      </c>
      <c r="E6" s="630"/>
      <c r="F6" s="630"/>
      <c r="G6" s="630"/>
      <c r="H6" s="630"/>
      <c r="I6" s="491"/>
      <c r="J6" s="492">
        <f>SUM(E6:I6)</f>
        <v>0</v>
      </c>
      <c r="K6" s="344"/>
    </row>
    <row r="7" spans="1:11" ht="27" thickBot="1">
      <c r="A7" s="341"/>
      <c r="B7" s="915"/>
      <c r="C7" s="917"/>
      <c r="D7" s="353" t="s">
        <v>369</v>
      </c>
      <c r="E7" s="631"/>
      <c r="F7" s="631"/>
      <c r="G7" s="631"/>
      <c r="H7" s="631"/>
      <c r="I7" s="493"/>
      <c r="J7" s="494">
        <f>SUM(E7:I7)</f>
        <v>0</v>
      </c>
      <c r="K7" s="344"/>
    </row>
    <row r="8" spans="1:11" s="1" customFormat="1" ht="18.75" customHeight="1">
      <c r="A8" s="343"/>
      <c r="B8" s="655"/>
      <c r="C8" s="354"/>
      <c r="D8" s="106"/>
      <c r="E8" s="202"/>
      <c r="F8" s="202"/>
      <c r="G8" s="202"/>
      <c r="H8" s="202"/>
      <c r="I8" s="202"/>
      <c r="J8" s="399"/>
      <c r="K8" s="344"/>
    </row>
    <row r="9" spans="1:11" s="1" customFormat="1" ht="30.75" customHeight="1" thickBot="1">
      <c r="A9" s="343"/>
      <c r="B9" s="918" t="s">
        <v>259</v>
      </c>
      <c r="C9" s="918"/>
      <c r="D9" s="918"/>
      <c r="E9" s="362"/>
      <c r="F9" s="362"/>
      <c r="G9" s="362"/>
      <c r="H9" s="362"/>
      <c r="I9" s="362"/>
      <c r="J9" s="362"/>
      <c r="K9" s="583"/>
    </row>
    <row r="10" spans="1:11" s="1" customFormat="1" ht="26.25">
      <c r="A10" s="343"/>
      <c r="B10" s="452" t="s">
        <v>159</v>
      </c>
      <c r="C10" s="355"/>
      <c r="D10" s="356"/>
      <c r="E10" s="630"/>
      <c r="F10" s="630"/>
      <c r="G10" s="630"/>
      <c r="H10" s="630"/>
      <c r="I10" s="491"/>
      <c r="J10" s="492">
        <f>SUM(E10:I10)</f>
        <v>0</v>
      </c>
      <c r="K10" s="344"/>
    </row>
    <row r="11" spans="1:11" s="1" customFormat="1" ht="27" thickBot="1">
      <c r="A11" s="343"/>
      <c r="B11" s="357" t="s">
        <v>160</v>
      </c>
      <c r="C11" s="358"/>
      <c r="D11" s="359"/>
      <c r="E11" s="631"/>
      <c r="F11" s="631"/>
      <c r="G11" s="631"/>
      <c r="H11" s="631"/>
      <c r="I11" s="493"/>
      <c r="J11" s="494">
        <f>SUM(E11:I11)</f>
        <v>0</v>
      </c>
      <c r="K11" s="344"/>
    </row>
    <row r="12" spans="1:11" s="1" customFormat="1" ht="12.75">
      <c r="A12" s="343"/>
      <c r="B12" s="354"/>
      <c r="C12" s="354"/>
      <c r="D12" s="106"/>
      <c r="E12" s="202"/>
      <c r="F12" s="202"/>
      <c r="G12" s="202"/>
      <c r="H12" s="202"/>
      <c r="I12" s="202"/>
      <c r="J12" s="399"/>
      <c r="K12" s="344"/>
    </row>
    <row r="13" spans="1:11" ht="26.25" customHeight="1" thickBot="1">
      <c r="A13" s="341"/>
      <c r="B13" s="401" t="s">
        <v>370</v>
      </c>
      <c r="C13" s="920" t="s">
        <v>371</v>
      </c>
      <c r="D13" s="921"/>
      <c r="E13" s="686">
        <f>E6-E7-E10+E11</f>
        <v>0</v>
      </c>
      <c r="F13" s="686">
        <f>F6-F7-F10+F11</f>
        <v>0</v>
      </c>
      <c r="G13" s="686">
        <f>G6-G7-G10+G11</f>
        <v>0</v>
      </c>
      <c r="H13" s="686">
        <f>H6-H7-H10+H11</f>
        <v>0</v>
      </c>
      <c r="I13" s="499"/>
      <c r="J13" s="500">
        <f>SUM(E13:I13)</f>
        <v>0</v>
      </c>
      <c r="K13" s="103"/>
    </row>
    <row r="14" spans="1:11" ht="12.75">
      <c r="A14" s="341"/>
      <c r="B14" s="106"/>
      <c r="C14" s="106"/>
      <c r="D14" s="106"/>
      <c r="E14" s="205"/>
      <c r="F14" s="205"/>
      <c r="G14" s="205"/>
      <c r="H14" s="205"/>
      <c r="I14" s="205"/>
      <c r="J14" s="400"/>
      <c r="K14" s="344"/>
    </row>
    <row r="15" spans="1:11" ht="13.5" thickBot="1">
      <c r="A15" s="341"/>
      <c r="B15" s="362" t="s">
        <v>144</v>
      </c>
      <c r="C15" s="106"/>
      <c r="D15" s="106"/>
      <c r="E15" s="205"/>
      <c r="F15" s="205"/>
      <c r="G15" s="205"/>
      <c r="H15" s="205"/>
      <c r="I15" s="205"/>
      <c r="J15" s="400"/>
      <c r="K15" s="344"/>
    </row>
    <row r="16" spans="1:11" s="703" customFormat="1" ht="25.5">
      <c r="A16" s="341"/>
      <c r="B16" s="922" t="s">
        <v>372</v>
      </c>
      <c r="C16" s="680">
        <v>1150</v>
      </c>
      <c r="D16" s="352" t="s">
        <v>373</v>
      </c>
      <c r="E16" s="644"/>
      <c r="F16" s="644"/>
      <c r="G16" s="644"/>
      <c r="H16" s="644"/>
      <c r="I16" s="495"/>
      <c r="J16" s="496">
        <f>SUM(E16:I16)</f>
        <v>0</v>
      </c>
      <c r="K16" s="103"/>
    </row>
    <row r="17" spans="1:11" s="703" customFormat="1" ht="38.25">
      <c r="A17" s="341"/>
      <c r="B17" s="923"/>
      <c r="C17" s="691">
        <v>11590</v>
      </c>
      <c r="D17" s="692" t="s">
        <v>374</v>
      </c>
      <c r="E17" s="687"/>
      <c r="F17" s="687"/>
      <c r="G17" s="687"/>
      <c r="H17" s="687"/>
      <c r="I17" s="688"/>
      <c r="J17" s="693">
        <f>SUM(E17:I17)</f>
        <v>0</v>
      </c>
      <c r="K17" s="103"/>
    </row>
    <row r="18" spans="1:11" s="703" customFormat="1" ht="51">
      <c r="A18" s="341"/>
      <c r="B18" s="923"/>
      <c r="C18" s="360" t="s">
        <v>389</v>
      </c>
      <c r="D18" s="361" t="s">
        <v>375</v>
      </c>
      <c r="E18" s="645"/>
      <c r="F18" s="645"/>
      <c r="G18" s="645"/>
      <c r="H18" s="645"/>
      <c r="I18" s="497"/>
      <c r="J18" s="498">
        <f>SUM(E18:I18)</f>
        <v>0</v>
      </c>
      <c r="K18" s="103"/>
    </row>
    <row r="19" spans="1:11" s="703" customFormat="1" ht="15">
      <c r="A19" s="341"/>
      <c r="B19" s="923"/>
      <c r="C19" s="694" t="s">
        <v>390</v>
      </c>
      <c r="D19" s="361" t="s">
        <v>141</v>
      </c>
      <c r="E19" s="645"/>
      <c r="F19" s="645"/>
      <c r="G19" s="645"/>
      <c r="H19" s="645"/>
      <c r="I19" s="497"/>
      <c r="J19" s="498">
        <f>SUM(E19:I19)</f>
        <v>0</v>
      </c>
      <c r="K19" s="103"/>
    </row>
    <row r="20" spans="1:11" s="703" customFormat="1" ht="15">
      <c r="A20" s="341"/>
      <c r="B20" s="923"/>
      <c r="C20" s="694" t="s">
        <v>391</v>
      </c>
      <c r="D20" s="361" t="s">
        <v>142</v>
      </c>
      <c r="E20" s="645"/>
      <c r="F20" s="645"/>
      <c r="G20" s="645"/>
      <c r="H20" s="645"/>
      <c r="I20" s="497"/>
      <c r="J20" s="498">
        <f aca="true" t="shared" si="0" ref="J20:J25">SUM(E20:I20)</f>
        <v>0</v>
      </c>
      <c r="K20" s="103"/>
    </row>
    <row r="21" spans="1:11" s="703" customFormat="1" ht="38.25">
      <c r="A21" s="341"/>
      <c r="B21" s="923"/>
      <c r="C21" s="694" t="s">
        <v>392</v>
      </c>
      <c r="D21" s="361" t="s">
        <v>376</v>
      </c>
      <c r="E21" s="645"/>
      <c r="F21" s="645"/>
      <c r="G21" s="645"/>
      <c r="H21" s="645"/>
      <c r="I21" s="497"/>
      <c r="J21" s="498">
        <f t="shared" si="0"/>
        <v>0</v>
      </c>
      <c r="K21" s="103"/>
    </row>
    <row r="22" spans="1:11" s="703" customFormat="1" ht="15">
      <c r="A22" s="341"/>
      <c r="B22" s="924"/>
      <c r="C22" s="694" t="s">
        <v>393</v>
      </c>
      <c r="D22" s="361" t="s">
        <v>143</v>
      </c>
      <c r="E22" s="645"/>
      <c r="F22" s="645"/>
      <c r="G22" s="645"/>
      <c r="H22" s="645"/>
      <c r="I22" s="497"/>
      <c r="J22" s="498">
        <f t="shared" si="0"/>
        <v>0</v>
      </c>
      <c r="K22" s="103"/>
    </row>
    <row r="23" spans="1:11" s="703" customFormat="1" ht="15">
      <c r="A23" s="341"/>
      <c r="B23" s="925" t="s">
        <v>377</v>
      </c>
      <c r="C23" s="360" t="s">
        <v>394</v>
      </c>
      <c r="D23" s="361" t="s">
        <v>378</v>
      </c>
      <c r="E23" s="645"/>
      <c r="F23" s="645"/>
      <c r="G23" s="645"/>
      <c r="H23" s="645"/>
      <c r="I23" s="497"/>
      <c r="J23" s="498">
        <f t="shared" si="0"/>
        <v>0</v>
      </c>
      <c r="K23" s="103"/>
    </row>
    <row r="24" spans="1:11" ht="26.25">
      <c r="A24" s="341"/>
      <c r="B24" s="923"/>
      <c r="C24" s="694" t="s">
        <v>395</v>
      </c>
      <c r="D24" s="695" t="s">
        <v>145</v>
      </c>
      <c r="E24" s="689"/>
      <c r="F24" s="689"/>
      <c r="G24" s="689"/>
      <c r="H24" s="689"/>
      <c r="I24" s="690"/>
      <c r="J24" s="696">
        <f t="shared" si="0"/>
        <v>0</v>
      </c>
      <c r="K24" s="103"/>
    </row>
    <row r="25" spans="1:11" ht="14.25">
      <c r="A25" s="341"/>
      <c r="B25" s="923"/>
      <c r="C25" s="694" t="s">
        <v>396</v>
      </c>
      <c r="D25" s="695" t="s">
        <v>379</v>
      </c>
      <c r="E25" s="689"/>
      <c r="F25" s="689"/>
      <c r="G25" s="689"/>
      <c r="H25" s="689"/>
      <c r="I25" s="690"/>
      <c r="J25" s="696">
        <f t="shared" si="0"/>
        <v>0</v>
      </c>
      <c r="K25" s="103"/>
    </row>
    <row r="26" spans="1:11" ht="25.5">
      <c r="A26" s="341"/>
      <c r="B26" s="923"/>
      <c r="C26" s="927" t="s">
        <v>397</v>
      </c>
      <c r="D26" s="695" t="s">
        <v>380</v>
      </c>
      <c r="E26" s="689"/>
      <c r="F26" s="689"/>
      <c r="G26" s="689"/>
      <c r="H26" s="689"/>
      <c r="I26" s="690"/>
      <c r="J26" s="696">
        <f>SUM(E26:I26)</f>
        <v>0</v>
      </c>
      <c r="K26" s="103"/>
    </row>
    <row r="27" spans="1:11" ht="39" thickBot="1">
      <c r="A27" s="341"/>
      <c r="B27" s="926"/>
      <c r="C27" s="928"/>
      <c r="D27" s="353" t="s">
        <v>381</v>
      </c>
      <c r="E27" s="646"/>
      <c r="F27" s="646"/>
      <c r="G27" s="646"/>
      <c r="H27" s="646"/>
      <c r="I27" s="501"/>
      <c r="J27" s="502">
        <f>SUM(E27:I27)</f>
        <v>0</v>
      </c>
      <c r="K27" s="103"/>
    </row>
    <row r="28" spans="1:11" ht="13.5" thickBot="1">
      <c r="A28" s="341"/>
      <c r="B28" s="401" t="s">
        <v>382</v>
      </c>
      <c r="C28" s="908"/>
      <c r="D28" s="909"/>
      <c r="E28" s="686">
        <f>E16-E17-E18+SUM(E19:E27)</f>
        <v>0</v>
      </c>
      <c r="F28" s="686">
        <f>F16-F17-F18+SUM(F19:F27)</f>
        <v>0</v>
      </c>
      <c r="G28" s="686">
        <f>G16-G17-G18+SUM(G19:G27)</f>
        <v>0</v>
      </c>
      <c r="H28" s="686">
        <f>H16-H17-H18+SUM(H19:H27)</f>
        <v>0</v>
      </c>
      <c r="I28" s="500"/>
      <c r="J28" s="500">
        <f>SUM(E28:I28)</f>
        <v>0</v>
      </c>
      <c r="K28" s="103"/>
    </row>
    <row r="29" spans="1:11" ht="25.5" customHeight="1" thickBot="1">
      <c r="A29" s="341"/>
      <c r="B29" s="697"/>
      <c r="C29" s="910" t="s">
        <v>383</v>
      </c>
      <c r="D29" s="911"/>
      <c r="E29" s="699" t="str">
        <f>IF(ROUND(E28-E13,0)=0,"Ok","Ecart de : "&amp;ROUND(E28-E13,2))</f>
        <v>Ok</v>
      </c>
      <c r="F29" s="699" t="str">
        <f>IF(ROUND(F28-F13,0)=0,"Ok","Ecart de : "&amp;ROUND(F28-F13,2))</f>
        <v>Ok</v>
      </c>
      <c r="G29" s="699" t="str">
        <f>IF(ROUND(G28-G13,0)=0,"Ok","Ecart de : "&amp;ROUND(G28-G13,2))</f>
        <v>Ok</v>
      </c>
      <c r="H29" s="699" t="str">
        <f>IF(ROUND(H28-H13,0)=0,"Ok","Ecart de : "&amp;ROUND(H28-H13,2))</f>
        <v>Ok</v>
      </c>
      <c r="I29" s="699"/>
      <c r="J29" s="700" t="str">
        <f>IF(ROUND(J28-J13,0)=0,"Ok","Ecart de : "&amp;ROUND(J28-J13,2))</f>
        <v>Ok</v>
      </c>
      <c r="K29" s="103"/>
    </row>
    <row r="30" spans="1:11" ht="12.75">
      <c r="A30" s="341"/>
      <c r="B30" s="341" t="s">
        <v>384</v>
      </c>
      <c r="C30" s="363"/>
      <c r="D30" s="363"/>
      <c r="E30" s="205"/>
      <c r="F30" s="205"/>
      <c r="G30" s="205"/>
      <c r="H30" s="205"/>
      <c r="I30" s="205"/>
      <c r="J30" s="205"/>
      <c r="K30" s="344"/>
    </row>
    <row r="31" spans="1:11" ht="24" customHeight="1">
      <c r="A31" s="341"/>
      <c r="B31" s="919" t="s">
        <v>385</v>
      </c>
      <c r="C31" s="919"/>
      <c r="D31" s="919"/>
      <c r="E31" s="205"/>
      <c r="F31" s="205"/>
      <c r="G31" s="205"/>
      <c r="H31" s="205"/>
      <c r="I31" s="205"/>
      <c r="J31" s="205"/>
      <c r="K31" s="344"/>
    </row>
    <row r="32" spans="1:11" ht="36" customHeight="1">
      <c r="A32" s="341"/>
      <c r="B32" s="919" t="s">
        <v>386</v>
      </c>
      <c r="C32" s="919"/>
      <c r="D32" s="919"/>
      <c r="E32" s="205"/>
      <c r="F32" s="205"/>
      <c r="G32" s="205"/>
      <c r="H32" s="205"/>
      <c r="I32" s="205"/>
      <c r="J32" s="205"/>
      <c r="K32" s="344"/>
    </row>
    <row r="33" spans="1:11" ht="12.75">
      <c r="A33" s="341"/>
      <c r="B33" s="341" t="s">
        <v>387</v>
      </c>
      <c r="C33" s="363"/>
      <c r="D33" s="363"/>
      <c r="E33" s="205"/>
      <c r="F33" s="205"/>
      <c r="G33" s="205"/>
      <c r="H33" s="205"/>
      <c r="I33" s="205"/>
      <c r="J33" s="205"/>
      <c r="K33" s="344"/>
    </row>
    <row r="34" spans="1:11" ht="12.75">
      <c r="A34" s="341"/>
      <c r="B34" s="698" t="s">
        <v>388</v>
      </c>
      <c r="C34" s="363"/>
      <c r="D34" s="363"/>
      <c r="E34" s="205"/>
      <c r="F34" s="205"/>
      <c r="G34" s="205"/>
      <c r="H34" s="205"/>
      <c r="I34" s="205"/>
      <c r="J34" s="205"/>
      <c r="K34" s="344"/>
    </row>
    <row r="35" spans="1:11" ht="10.5" thickBot="1">
      <c r="A35" s="345"/>
      <c r="B35" s="345"/>
      <c r="C35" s="345"/>
      <c r="D35" s="346"/>
      <c r="E35" s="264"/>
      <c r="F35" s="264"/>
      <c r="G35" s="264"/>
      <c r="H35" s="264"/>
      <c r="I35" s="264"/>
      <c r="J35" s="264"/>
      <c r="K35" s="347"/>
    </row>
  </sheetData>
  <sheetProtection password="EAD6" sheet="1"/>
  <mergeCells count="16">
    <mergeCell ref="B31:D31"/>
    <mergeCell ref="B32:D32"/>
    <mergeCell ref="C13:D13"/>
    <mergeCell ref="B16:B22"/>
    <mergeCell ref="B23:B27"/>
    <mergeCell ref="C26:C27"/>
    <mergeCell ref="J4:J5"/>
    <mergeCell ref="H4:H5"/>
    <mergeCell ref="C28:D28"/>
    <mergeCell ref="C29:D29"/>
    <mergeCell ref="B2:D2"/>
    <mergeCell ref="B4:B5"/>
    <mergeCell ref="B6:B7"/>
    <mergeCell ref="C6:C7"/>
    <mergeCell ref="F4:F5"/>
    <mergeCell ref="B9:D9"/>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70" r:id="rId2"/>
  <drawing r:id="rId1"/>
</worksheet>
</file>

<file path=xl/worksheets/sheet16.xml><?xml version="1.0" encoding="utf-8"?>
<worksheet xmlns="http://schemas.openxmlformats.org/spreadsheetml/2006/main" xmlns:r="http://schemas.openxmlformats.org/officeDocument/2006/relationships">
  <sheetPr codeName="Feuil15"/>
  <dimension ref="A1:N19"/>
  <sheetViews>
    <sheetView showGridLines="0" zoomScalePageLayoutView="0" workbookViewId="0" topLeftCell="A1">
      <selection activeCell="B2" sqref="B2:M2"/>
    </sheetView>
  </sheetViews>
  <sheetFormatPr defaultColWidth="11.421875" defaultRowHeight="15"/>
  <cols>
    <col min="1" max="1" width="5.8515625" style="678" customWidth="1"/>
    <col min="2" max="2" width="14.421875" style="679" customWidth="1"/>
    <col min="3" max="3" width="44.140625" style="678" customWidth="1"/>
    <col min="4" max="4" width="20.140625" style="678" hidden="1" customWidth="1"/>
    <col min="5" max="5" width="20.7109375" style="678" hidden="1" customWidth="1"/>
    <col min="6" max="6" width="22.8515625" style="678" hidden="1" customWidth="1"/>
    <col min="7" max="7" width="20.140625" style="678" hidden="1" customWidth="1"/>
    <col min="8" max="8" width="20.7109375" style="678" hidden="1" customWidth="1"/>
    <col min="9" max="9" width="22.8515625" style="678" hidden="1" customWidth="1"/>
    <col min="10" max="10" width="4.8515625" style="678" hidden="1" customWidth="1"/>
    <col min="11" max="11" width="20.140625" style="678" bestFit="1" customWidth="1"/>
    <col min="12" max="13" width="22.8515625" style="678" customWidth="1"/>
    <col min="14" max="14" width="2.7109375" style="678" customWidth="1"/>
    <col min="15" max="16384" width="11.421875" style="4" customWidth="1"/>
  </cols>
  <sheetData>
    <row r="1" spans="1:14" s="506" customFormat="1" ht="12.75">
      <c r="A1" s="503"/>
      <c r="B1" s="504"/>
      <c r="C1" s="503"/>
      <c r="D1" s="503"/>
      <c r="E1" s="503"/>
      <c r="F1" s="503"/>
      <c r="G1" s="503"/>
      <c r="H1" s="503"/>
      <c r="I1" s="503"/>
      <c r="J1" s="503"/>
      <c r="K1" s="503"/>
      <c r="L1" s="503"/>
      <c r="M1" s="503"/>
      <c r="N1" s="505"/>
    </row>
    <row r="2" spans="1:14" s="506" customFormat="1" ht="46.5" customHeight="1">
      <c r="A2" s="503"/>
      <c r="B2" s="929" t="s">
        <v>347</v>
      </c>
      <c r="C2" s="929"/>
      <c r="D2" s="929"/>
      <c r="E2" s="929"/>
      <c r="F2" s="929"/>
      <c r="G2" s="929"/>
      <c r="H2" s="929"/>
      <c r="I2" s="929"/>
      <c r="J2" s="929"/>
      <c r="K2" s="929"/>
      <c r="L2" s="929"/>
      <c r="M2" s="929"/>
      <c r="N2" s="505"/>
    </row>
    <row r="3" spans="1:14" s="508" customFormat="1" ht="15.75" thickBot="1">
      <c r="A3" s="503"/>
      <c r="B3" s="507"/>
      <c r="C3" s="507"/>
      <c r="D3" s="507"/>
      <c r="E3" s="507"/>
      <c r="F3" s="507"/>
      <c r="G3" s="507"/>
      <c r="H3" s="507"/>
      <c r="I3" s="507"/>
      <c r="J3" s="507"/>
      <c r="K3" s="507"/>
      <c r="L3" s="507"/>
      <c r="M3" s="507"/>
      <c r="N3" s="505"/>
    </row>
    <row r="4" spans="1:14" s="508" customFormat="1" ht="13.5" thickBot="1">
      <c r="A4" s="503"/>
      <c r="B4" s="504"/>
      <c r="C4" s="503"/>
      <c r="D4" s="930" t="s">
        <v>340</v>
      </c>
      <c r="E4" s="931"/>
      <c r="F4" s="932"/>
      <c r="G4" s="930" t="s">
        <v>340</v>
      </c>
      <c r="H4" s="931"/>
      <c r="I4" s="932"/>
      <c r="J4" s="656"/>
      <c r="K4" s="930" t="s">
        <v>341</v>
      </c>
      <c r="L4" s="931"/>
      <c r="M4" s="932"/>
      <c r="N4" s="505"/>
    </row>
    <row r="5" spans="1:14" s="515" customFormat="1" ht="53.25" thickBot="1">
      <c r="A5" s="509"/>
      <c r="B5" s="510" t="s">
        <v>94</v>
      </c>
      <c r="C5" s="657" t="s">
        <v>139</v>
      </c>
      <c r="D5" s="658"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E5" s="659" t="str">
        <f>IF('Page de garde'!$D$4="","Mouvements au titre de l'exercice N (affectés en N+1)","Mouvements au titre de l'exercice "&amp;'Page de garde'!$D$4&amp;" (affectés en "&amp;'Page de garde'!$D$4+1&amp;")")</f>
        <v>Mouvements au titre de l'exercice N (affectés en N+1)</v>
      </c>
      <c r="F5" s="660"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G5" s="658"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H5" s="659" t="str">
        <f>IF('Page de garde'!$D$4="","Mouvements au titre de l'exercice N (affectés en N+1)","Mouvements au titre de l'exercice "&amp;'Page de garde'!$D$4&amp;" (affectés en "&amp;'Page de garde'!$D$4+1&amp;")")</f>
        <v>Mouvements au titre de l'exercice N (affectés en N+1)</v>
      </c>
      <c r="I5" s="660"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J5" s="659"/>
      <c r="K5" s="658"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L5" s="659" t="str">
        <f>IF('Page de garde'!$D$4="","Mouvements au titre de l'exercice N (affectés en N+1)","Mouvements au titre de l'exercice "&amp;'Page de garde'!$D$4&amp;" (affectés en "&amp;'Page de garde'!$D$4+1&amp;")")</f>
        <v>Mouvements au titre de l'exercice N (affectés en N+1)</v>
      </c>
      <c r="M5" s="660"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N5" s="514"/>
    </row>
    <row r="6" spans="1:14" s="521" customFormat="1" ht="26.25">
      <c r="A6" s="516"/>
      <c r="B6" s="517">
        <v>1150</v>
      </c>
      <c r="C6" s="518" t="s">
        <v>373</v>
      </c>
      <c r="D6" s="650"/>
      <c r="E6" s="651"/>
      <c r="F6" s="519">
        <f aca="true" t="shared" si="0" ref="F6:F16">D6+E6</f>
        <v>0</v>
      </c>
      <c r="G6" s="650"/>
      <c r="H6" s="651"/>
      <c r="I6" s="519">
        <f aca="true" t="shared" si="1" ref="I6:I16">G6+H6</f>
        <v>0</v>
      </c>
      <c r="J6" s="651"/>
      <c r="K6" s="661">
        <f>SUMIF($C$5:$J$5,K$5,$C6:$J6)</f>
        <v>0</v>
      </c>
      <c r="L6" s="662">
        <f>SUMIF($C$5:$J$5,L$5,$C6:$J6)</f>
        <v>0</v>
      </c>
      <c r="M6" s="519">
        <f>K6+L6</f>
        <v>0</v>
      </c>
      <c r="N6" s="520"/>
    </row>
    <row r="7" spans="1:14" s="521" customFormat="1" ht="39">
      <c r="A7" s="516"/>
      <c r="B7" s="663">
        <v>11590</v>
      </c>
      <c r="C7" s="664" t="s">
        <v>374</v>
      </c>
      <c r="D7" s="665"/>
      <c r="E7" s="666"/>
      <c r="F7" s="667">
        <f t="shared" si="0"/>
        <v>0</v>
      </c>
      <c r="G7" s="665"/>
      <c r="H7" s="666"/>
      <c r="I7" s="667">
        <f t="shared" si="1"/>
        <v>0</v>
      </c>
      <c r="J7" s="666"/>
      <c r="K7" s="668">
        <f aca="true" t="shared" si="2" ref="K7:L16">SUMIF($C$5:$J$5,K$5,$C7:$J7)</f>
        <v>0</v>
      </c>
      <c r="L7" s="669">
        <f t="shared" si="2"/>
        <v>0</v>
      </c>
      <c r="M7" s="667">
        <f aca="true" t="shared" si="3" ref="M7:M15">K7+L7</f>
        <v>0</v>
      </c>
      <c r="N7" s="520"/>
    </row>
    <row r="8" spans="1:14" s="521" customFormat="1" ht="39">
      <c r="A8" s="516"/>
      <c r="B8" s="522" t="s">
        <v>398</v>
      </c>
      <c r="C8" s="523" t="s">
        <v>402</v>
      </c>
      <c r="D8" s="647"/>
      <c r="E8" s="637"/>
      <c r="F8" s="524">
        <f t="shared" si="0"/>
        <v>0</v>
      </c>
      <c r="G8" s="647"/>
      <c r="H8" s="637"/>
      <c r="I8" s="524">
        <f t="shared" si="1"/>
        <v>0</v>
      </c>
      <c r="J8" s="637"/>
      <c r="K8" s="670">
        <f t="shared" si="2"/>
        <v>0</v>
      </c>
      <c r="L8" s="671">
        <f t="shared" si="2"/>
        <v>0</v>
      </c>
      <c r="M8" s="524">
        <f t="shared" si="3"/>
        <v>0</v>
      </c>
      <c r="N8" s="520"/>
    </row>
    <row r="9" spans="1:14" s="521" customFormat="1" ht="12.75">
      <c r="A9" s="516"/>
      <c r="B9" s="522">
        <v>115921</v>
      </c>
      <c r="C9" s="523" t="s">
        <v>141</v>
      </c>
      <c r="D9" s="647"/>
      <c r="E9" s="637"/>
      <c r="F9" s="524">
        <f t="shared" si="0"/>
        <v>0</v>
      </c>
      <c r="G9" s="647"/>
      <c r="H9" s="637"/>
      <c r="I9" s="524">
        <f t="shared" si="1"/>
        <v>0</v>
      </c>
      <c r="J9" s="637"/>
      <c r="K9" s="670">
        <f t="shared" si="2"/>
        <v>0</v>
      </c>
      <c r="L9" s="671">
        <f t="shared" si="2"/>
        <v>0</v>
      </c>
      <c r="M9" s="524">
        <f t="shared" si="3"/>
        <v>0</v>
      </c>
      <c r="N9" s="520"/>
    </row>
    <row r="10" spans="1:14" s="521" customFormat="1" ht="12.75">
      <c r="A10" s="516"/>
      <c r="B10" s="522">
        <v>115922</v>
      </c>
      <c r="C10" s="523" t="s">
        <v>142</v>
      </c>
      <c r="D10" s="647"/>
      <c r="E10" s="637"/>
      <c r="F10" s="524">
        <f t="shared" si="0"/>
        <v>0</v>
      </c>
      <c r="G10" s="647"/>
      <c r="H10" s="637"/>
      <c r="I10" s="524">
        <f t="shared" si="1"/>
        <v>0</v>
      </c>
      <c r="J10" s="637"/>
      <c r="K10" s="670">
        <f t="shared" si="2"/>
        <v>0</v>
      </c>
      <c r="L10" s="671">
        <f t="shared" si="2"/>
        <v>0</v>
      </c>
      <c r="M10" s="524">
        <f t="shared" si="3"/>
        <v>0</v>
      </c>
      <c r="N10" s="520"/>
    </row>
    <row r="11" spans="1:14" s="521" customFormat="1" ht="39">
      <c r="A11" s="516"/>
      <c r="B11" s="522">
        <v>115923</v>
      </c>
      <c r="C11" s="523" t="s">
        <v>376</v>
      </c>
      <c r="D11" s="647"/>
      <c r="E11" s="637"/>
      <c r="F11" s="524">
        <f t="shared" si="0"/>
        <v>0</v>
      </c>
      <c r="G11" s="647"/>
      <c r="H11" s="637"/>
      <c r="I11" s="524">
        <f t="shared" si="1"/>
        <v>0</v>
      </c>
      <c r="J11" s="637"/>
      <c r="K11" s="670">
        <f t="shared" si="2"/>
        <v>0</v>
      </c>
      <c r="L11" s="671">
        <f t="shared" si="2"/>
        <v>0</v>
      </c>
      <c r="M11" s="524">
        <f t="shared" si="3"/>
        <v>0</v>
      </c>
      <c r="N11" s="520"/>
    </row>
    <row r="12" spans="1:14" s="521" customFormat="1" ht="26.25">
      <c r="A12" s="516"/>
      <c r="B12" s="522">
        <v>115928</v>
      </c>
      <c r="C12" s="523" t="s">
        <v>143</v>
      </c>
      <c r="D12" s="647"/>
      <c r="E12" s="637"/>
      <c r="F12" s="524">
        <f t="shared" si="0"/>
        <v>0</v>
      </c>
      <c r="G12" s="647"/>
      <c r="H12" s="637"/>
      <c r="I12" s="524">
        <f t="shared" si="1"/>
        <v>0</v>
      </c>
      <c r="J12" s="637"/>
      <c r="K12" s="670">
        <f t="shared" si="2"/>
        <v>0</v>
      </c>
      <c r="L12" s="671">
        <f t="shared" si="2"/>
        <v>0</v>
      </c>
      <c r="M12" s="524">
        <f t="shared" si="3"/>
        <v>0</v>
      </c>
      <c r="N12" s="520"/>
    </row>
    <row r="13" spans="1:14" s="521" customFormat="1" ht="15">
      <c r="A13" s="516"/>
      <c r="B13" s="522" t="s">
        <v>399</v>
      </c>
      <c r="C13" s="523" t="s">
        <v>378</v>
      </c>
      <c r="D13" s="647"/>
      <c r="E13" s="637"/>
      <c r="F13" s="524">
        <f t="shared" si="0"/>
        <v>0</v>
      </c>
      <c r="G13" s="647"/>
      <c r="H13" s="637"/>
      <c r="I13" s="524">
        <f t="shared" si="1"/>
        <v>0</v>
      </c>
      <c r="J13" s="637"/>
      <c r="K13" s="670">
        <f t="shared" si="2"/>
        <v>0</v>
      </c>
      <c r="L13" s="671">
        <f t="shared" si="2"/>
        <v>0</v>
      </c>
      <c r="M13" s="524">
        <f t="shared" si="3"/>
        <v>0</v>
      </c>
      <c r="N13" s="520"/>
    </row>
    <row r="14" spans="1:14" s="521" customFormat="1" ht="26.25">
      <c r="A14" s="516"/>
      <c r="B14" s="522" t="s">
        <v>400</v>
      </c>
      <c r="C14" s="523" t="s">
        <v>145</v>
      </c>
      <c r="D14" s="647"/>
      <c r="E14" s="637"/>
      <c r="F14" s="524">
        <f t="shared" si="0"/>
        <v>0</v>
      </c>
      <c r="G14" s="647"/>
      <c r="H14" s="637"/>
      <c r="I14" s="524">
        <f t="shared" si="1"/>
        <v>0</v>
      </c>
      <c r="J14" s="637"/>
      <c r="K14" s="670">
        <f t="shared" si="2"/>
        <v>0</v>
      </c>
      <c r="L14" s="671">
        <f t="shared" si="2"/>
        <v>0</v>
      </c>
      <c r="M14" s="524">
        <f t="shared" si="3"/>
        <v>0</v>
      </c>
      <c r="N14" s="520"/>
    </row>
    <row r="15" spans="1:14" s="521" customFormat="1" ht="12.75">
      <c r="A15" s="516"/>
      <c r="B15" s="522">
        <v>106856</v>
      </c>
      <c r="C15" s="523" t="s">
        <v>379</v>
      </c>
      <c r="D15" s="647"/>
      <c r="E15" s="637"/>
      <c r="F15" s="524">
        <f t="shared" si="0"/>
        <v>0</v>
      </c>
      <c r="G15" s="647"/>
      <c r="H15" s="637"/>
      <c r="I15" s="524">
        <f t="shared" si="1"/>
        <v>0</v>
      </c>
      <c r="J15" s="637"/>
      <c r="K15" s="670">
        <f t="shared" si="2"/>
        <v>0</v>
      </c>
      <c r="L15" s="671">
        <f t="shared" si="2"/>
        <v>0</v>
      </c>
      <c r="M15" s="524">
        <f t="shared" si="3"/>
        <v>0</v>
      </c>
      <c r="N15" s="520"/>
    </row>
    <row r="16" spans="1:14" s="521" customFormat="1" ht="27" thickBot="1">
      <c r="A16" s="516"/>
      <c r="B16" s="525" t="s">
        <v>401</v>
      </c>
      <c r="C16" s="526" t="s">
        <v>380</v>
      </c>
      <c r="D16" s="648"/>
      <c r="E16" s="649"/>
      <c r="F16" s="527">
        <f t="shared" si="0"/>
        <v>0</v>
      </c>
      <c r="G16" s="648"/>
      <c r="H16" s="649"/>
      <c r="I16" s="527">
        <f t="shared" si="1"/>
        <v>0</v>
      </c>
      <c r="J16" s="649"/>
      <c r="K16" s="672">
        <f t="shared" si="2"/>
        <v>0</v>
      </c>
      <c r="L16" s="673">
        <f t="shared" si="2"/>
        <v>0</v>
      </c>
      <c r="M16" s="527">
        <f>K16+L16</f>
        <v>0</v>
      </c>
      <c r="N16" s="520"/>
    </row>
    <row r="17" spans="1:14" s="521" customFormat="1" ht="12.75">
      <c r="A17" s="516"/>
      <c r="B17" s="674" t="s">
        <v>260</v>
      </c>
      <c r="C17" s="675"/>
      <c r="D17" s="530"/>
      <c r="E17" s="530"/>
      <c r="F17" s="530"/>
      <c r="G17" s="530"/>
      <c r="H17" s="530"/>
      <c r="I17" s="530"/>
      <c r="J17" s="530"/>
      <c r="K17" s="530"/>
      <c r="L17" s="530"/>
      <c r="M17" s="530"/>
      <c r="N17" s="520"/>
    </row>
    <row r="18" spans="1:14" s="521" customFormat="1" ht="12.75">
      <c r="A18" s="516"/>
      <c r="B18" s="676"/>
      <c r="C18" s="675"/>
      <c r="D18" s="530"/>
      <c r="E18" s="530"/>
      <c r="F18" s="530"/>
      <c r="G18" s="530"/>
      <c r="H18" s="530"/>
      <c r="I18" s="530"/>
      <c r="J18" s="530"/>
      <c r="K18" s="530"/>
      <c r="L18" s="530"/>
      <c r="M18" s="530"/>
      <c r="N18" s="520"/>
    </row>
    <row r="19" spans="1:14" s="521" customFormat="1" ht="13.5" thickBot="1">
      <c r="A19" s="677"/>
      <c r="B19" s="345"/>
      <c r="C19" s="345"/>
      <c r="D19" s="346"/>
      <c r="E19" s="264"/>
      <c r="F19" s="264"/>
      <c r="G19" s="264"/>
      <c r="H19" s="264"/>
      <c r="I19" s="264"/>
      <c r="J19" s="264"/>
      <c r="K19" s="264"/>
      <c r="L19" s="264"/>
      <c r="M19" s="264"/>
      <c r="N19" s="347"/>
    </row>
  </sheetData>
  <sheetProtection password="EAD6" sheet="1"/>
  <mergeCells count="4">
    <mergeCell ref="B2:M2"/>
    <mergeCell ref="D4:F4"/>
    <mergeCell ref="G4:I4"/>
    <mergeCell ref="K4:M4"/>
  </mergeCells>
  <dataValidations count="1">
    <dataValidation type="decimal" allowBlank="1" showInputMessage="1" showErrorMessage="1" error="Veuillez saisir un nombre." sqref="D6:M16">
      <formula1>-10000000000000000</formula1>
      <formula2>100000000000000000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sheetPr codeName="Feuil14"/>
  <dimension ref="A1:I27"/>
  <sheetViews>
    <sheetView showGridLines="0" zoomScalePageLayoutView="0" workbookViewId="0" topLeftCell="A1">
      <selection activeCell="B2" sqref="B2:F2"/>
    </sheetView>
  </sheetViews>
  <sheetFormatPr defaultColWidth="11.421875" defaultRowHeight="15"/>
  <cols>
    <col min="1" max="1" width="4.57421875" style="506" customWidth="1"/>
    <col min="2" max="2" width="17.00390625" style="540" customWidth="1"/>
    <col min="3" max="3" width="44.140625" style="506" customWidth="1"/>
    <col min="4" max="4" width="22.140625" style="506" customWidth="1"/>
    <col min="5" max="6" width="22.8515625" style="506" customWidth="1"/>
    <col min="7" max="7" width="2.7109375" style="506" customWidth="1"/>
    <col min="8" max="8" width="11.421875" style="506" customWidth="1"/>
    <col min="9" max="9" width="45.140625" style="506" bestFit="1" customWidth="1"/>
    <col min="10" max="16384" width="11.421875" style="506" customWidth="1"/>
  </cols>
  <sheetData>
    <row r="1" spans="1:7" ht="12.75">
      <c r="A1" s="503"/>
      <c r="B1" s="504"/>
      <c r="C1" s="503"/>
      <c r="D1" s="503"/>
      <c r="E1" s="503"/>
      <c r="F1" s="503"/>
      <c r="G1" s="505"/>
    </row>
    <row r="2" spans="1:7" ht="38.25" customHeight="1">
      <c r="A2" s="503"/>
      <c r="B2" s="933" t="s">
        <v>403</v>
      </c>
      <c r="C2" s="933"/>
      <c r="D2" s="933"/>
      <c r="E2" s="933"/>
      <c r="F2" s="933"/>
      <c r="G2" s="505"/>
    </row>
    <row r="3" spans="1:7" s="508" customFormat="1" ht="14.25" customHeight="1">
      <c r="A3" s="503"/>
      <c r="B3" s="507"/>
      <c r="C3" s="507"/>
      <c r="D3" s="507"/>
      <c r="E3" s="507"/>
      <c r="F3" s="507"/>
      <c r="G3" s="505"/>
    </row>
    <row r="4" spans="1:9" s="508" customFormat="1" ht="14.25" customHeight="1" thickBot="1">
      <c r="A4" s="503"/>
      <c r="B4" s="504"/>
      <c r="C4" s="503"/>
      <c r="D4" s="503"/>
      <c r="E4" s="503"/>
      <c r="F4" s="503"/>
      <c r="G4" s="505"/>
      <c r="I4" s="701"/>
    </row>
    <row r="5" spans="1:7" s="515" customFormat="1" ht="53.25" thickBot="1">
      <c r="A5" s="509"/>
      <c r="B5" s="510" t="s">
        <v>94</v>
      </c>
      <c r="C5" s="511" t="s">
        <v>139</v>
      </c>
      <c r="D5" s="512"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E5" s="513" t="str">
        <f>IF('Page de garde'!$D$4="","Mouvements au titre de l'exercice N (affectés en N+1)","Mouvements au titre de l'exercice "&amp;'Page de garde'!$D$4&amp;" (affectés en "&amp;'Page de garde'!$D$4+1&amp;")")</f>
        <v>Mouvements au titre de l'exercice N (affectés en N+1)</v>
      </c>
      <c r="F5" s="511"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G5" s="514"/>
    </row>
    <row r="6" spans="1:7" s="521" customFormat="1" ht="26.25">
      <c r="A6" s="516"/>
      <c r="B6" s="517">
        <v>1150</v>
      </c>
      <c r="C6" s="518" t="s">
        <v>373</v>
      </c>
      <c r="D6" s="650"/>
      <c r="E6" s="651"/>
      <c r="F6" s="519">
        <f>D6+E6</f>
        <v>0</v>
      </c>
      <c r="G6" s="520"/>
    </row>
    <row r="7" spans="1:7" s="521" customFormat="1" ht="39">
      <c r="A7" s="516"/>
      <c r="B7" s="522">
        <v>11590</v>
      </c>
      <c r="C7" s="523" t="s">
        <v>374</v>
      </c>
      <c r="D7" s="647"/>
      <c r="E7" s="637"/>
      <c r="F7" s="524">
        <f aca="true" t="shared" si="0" ref="F7:F16">D7+E7</f>
        <v>0</v>
      </c>
      <c r="G7" s="520"/>
    </row>
    <row r="8" spans="1:7" s="521" customFormat="1" ht="39">
      <c r="A8" s="516"/>
      <c r="B8" s="522" t="s">
        <v>398</v>
      </c>
      <c r="C8" s="523" t="s">
        <v>402</v>
      </c>
      <c r="D8" s="647"/>
      <c r="E8" s="637"/>
      <c r="F8" s="524">
        <f t="shared" si="0"/>
        <v>0</v>
      </c>
      <c r="G8" s="520"/>
    </row>
    <row r="9" spans="1:7" s="521" customFormat="1" ht="12.75">
      <c r="A9" s="516"/>
      <c r="B9" s="522">
        <v>115921</v>
      </c>
      <c r="C9" s="523" t="s">
        <v>141</v>
      </c>
      <c r="D9" s="647"/>
      <c r="E9" s="637"/>
      <c r="F9" s="524">
        <f t="shared" si="0"/>
        <v>0</v>
      </c>
      <c r="G9" s="520"/>
    </row>
    <row r="10" spans="1:7" s="521" customFormat="1" ht="12.75">
      <c r="A10" s="516"/>
      <c r="B10" s="522">
        <v>115922</v>
      </c>
      <c r="C10" s="523" t="s">
        <v>142</v>
      </c>
      <c r="D10" s="647"/>
      <c r="E10" s="637"/>
      <c r="F10" s="524">
        <f t="shared" si="0"/>
        <v>0</v>
      </c>
      <c r="G10" s="520"/>
    </row>
    <row r="11" spans="1:7" s="521" customFormat="1" ht="39">
      <c r="A11" s="516"/>
      <c r="B11" s="522">
        <v>115923</v>
      </c>
      <c r="C11" s="523" t="s">
        <v>376</v>
      </c>
      <c r="D11" s="647"/>
      <c r="E11" s="637"/>
      <c r="F11" s="524">
        <f t="shared" si="0"/>
        <v>0</v>
      </c>
      <c r="G11" s="520"/>
    </row>
    <row r="12" spans="1:7" s="521" customFormat="1" ht="26.25">
      <c r="A12" s="516"/>
      <c r="B12" s="522">
        <v>115928</v>
      </c>
      <c r="C12" s="523" t="s">
        <v>143</v>
      </c>
      <c r="D12" s="647"/>
      <c r="E12" s="637"/>
      <c r="F12" s="524">
        <f t="shared" si="0"/>
        <v>0</v>
      </c>
      <c r="G12" s="520"/>
    </row>
    <row r="13" spans="1:7" s="521" customFormat="1" ht="15">
      <c r="A13" s="516"/>
      <c r="B13" s="522" t="s">
        <v>404</v>
      </c>
      <c r="C13" s="523" t="s">
        <v>378</v>
      </c>
      <c r="D13" s="647"/>
      <c r="E13" s="637"/>
      <c r="F13" s="524">
        <f t="shared" si="0"/>
        <v>0</v>
      </c>
      <c r="G13" s="520"/>
    </row>
    <row r="14" spans="1:7" s="521" customFormat="1" ht="26.25">
      <c r="A14" s="516"/>
      <c r="B14" s="522" t="s">
        <v>405</v>
      </c>
      <c r="C14" s="523" t="s">
        <v>145</v>
      </c>
      <c r="D14" s="647"/>
      <c r="E14" s="637"/>
      <c r="F14" s="524">
        <f t="shared" si="0"/>
        <v>0</v>
      </c>
      <c r="G14" s="520"/>
    </row>
    <row r="15" spans="1:7" s="521" customFormat="1" ht="12.75">
      <c r="A15" s="516"/>
      <c r="B15" s="522">
        <v>106856</v>
      </c>
      <c r="C15" s="523" t="s">
        <v>379</v>
      </c>
      <c r="D15" s="647"/>
      <c r="E15" s="637"/>
      <c r="F15" s="524">
        <f t="shared" si="0"/>
        <v>0</v>
      </c>
      <c r="G15" s="520"/>
    </row>
    <row r="16" spans="1:7" s="521" customFormat="1" ht="27" thickBot="1">
      <c r="A16" s="516"/>
      <c r="B16" s="525" t="s">
        <v>401</v>
      </c>
      <c r="C16" s="526" t="s">
        <v>380</v>
      </c>
      <c r="D16" s="648"/>
      <c r="E16" s="649"/>
      <c r="F16" s="527">
        <f t="shared" si="0"/>
        <v>0</v>
      </c>
      <c r="G16" s="520"/>
    </row>
    <row r="17" spans="1:7" s="521" customFormat="1" ht="6.75" customHeight="1">
      <c r="A17" s="516"/>
      <c r="B17" s="528"/>
      <c r="C17" s="529"/>
      <c r="D17" s="530"/>
      <c r="E17" s="530"/>
      <c r="F17" s="530"/>
      <c r="G17" s="520"/>
    </row>
    <row r="18" spans="1:7" s="521" customFormat="1" ht="12.75">
      <c r="A18" s="516"/>
      <c r="B18" s="531" t="s">
        <v>260</v>
      </c>
      <c r="C18" s="529"/>
      <c r="D18" s="530"/>
      <c r="E18" s="530"/>
      <c r="F18" s="530"/>
      <c r="G18" s="520"/>
    </row>
    <row r="19" spans="1:7" s="521" customFormat="1" ht="13.5" thickBot="1">
      <c r="A19" s="532"/>
      <c r="B19" s="533"/>
      <c r="C19" s="534"/>
      <c r="D19" s="532"/>
      <c r="E19" s="532"/>
      <c r="F19" s="532"/>
      <c r="G19" s="535"/>
    </row>
    <row r="20" spans="2:6" s="521" customFormat="1" ht="12.75">
      <c r="B20" s="536"/>
      <c r="C20" s="537"/>
      <c r="D20" s="538"/>
      <c r="E20" s="538"/>
      <c r="F20" s="538"/>
    </row>
    <row r="21" spans="2:6" s="521" customFormat="1" ht="12.75">
      <c r="B21" s="536"/>
      <c r="C21" s="537"/>
      <c r="D21" s="538"/>
      <c r="E21" s="538"/>
      <c r="F21" s="538"/>
    </row>
    <row r="22" spans="2:6" s="521" customFormat="1" ht="12.75">
      <c r="B22" s="536"/>
      <c r="C22" s="537"/>
      <c r="D22" s="538"/>
      <c r="E22" s="538"/>
      <c r="F22" s="538"/>
    </row>
    <row r="23" spans="2:6" s="521" customFormat="1" ht="12.75">
      <c r="B23" s="536"/>
      <c r="C23" s="537"/>
      <c r="D23" s="538"/>
      <c r="E23" s="538"/>
      <c r="F23" s="538"/>
    </row>
    <row r="24" spans="2:6" s="521" customFormat="1" ht="12.75">
      <c r="B24" s="536"/>
      <c r="C24" s="537"/>
      <c r="D24" s="538"/>
      <c r="E24" s="538"/>
      <c r="F24" s="538"/>
    </row>
    <row r="25" spans="2:6" s="521" customFormat="1" ht="12.75">
      <c r="B25" s="536"/>
      <c r="C25" s="537"/>
      <c r="D25" s="538"/>
      <c r="E25" s="538"/>
      <c r="F25" s="538"/>
    </row>
    <row r="26" spans="2:6" s="521" customFormat="1" ht="12.75">
      <c r="B26" s="536"/>
      <c r="C26" s="537"/>
      <c r="D26" s="538"/>
      <c r="E26" s="538"/>
      <c r="F26" s="538"/>
    </row>
    <row r="27" ht="12.75">
      <c r="B27" s="539"/>
    </row>
  </sheetData>
  <sheetProtection password="EAD6" sheet="1"/>
  <mergeCells count="1">
    <mergeCell ref="B2:F2"/>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Feuil1"/>
  <dimension ref="A1:B2"/>
  <sheetViews>
    <sheetView zoomScalePageLayoutView="0" workbookViewId="0" topLeftCell="A1">
      <selection activeCell="A1" sqref="A1"/>
    </sheetView>
  </sheetViews>
  <sheetFormatPr defaultColWidth="11.421875" defaultRowHeight="15"/>
  <cols>
    <col min="1" max="1" width="19.7109375" style="0" customWidth="1"/>
  </cols>
  <sheetData>
    <row r="1" spans="1:2" ht="14.25">
      <c r="A1" s="92" t="s">
        <v>349</v>
      </c>
      <c r="B1" s="440">
        <f>'Page de garde'!D22</f>
        <v>0</v>
      </c>
    </row>
    <row r="2" spans="1:2" ht="14.25">
      <c r="A2" s="92" t="s">
        <v>227</v>
      </c>
      <c r="B2" s="440">
        <f>'Page de garde'!$A$4</f>
        <v>0</v>
      </c>
    </row>
  </sheetData>
  <sheetProtection password="EAD6"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2">
    <tabColor rgb="FF92D050"/>
  </sheetPr>
  <dimension ref="A1:M156"/>
  <sheetViews>
    <sheetView showGridLines="0" zoomScalePageLayoutView="0" workbookViewId="0" topLeftCell="A1">
      <selection activeCell="B2" sqref="B2:L2"/>
    </sheetView>
  </sheetViews>
  <sheetFormatPr defaultColWidth="11.421875" defaultRowHeight="15"/>
  <cols>
    <col min="1" max="1" width="2.140625" style="364" customWidth="1"/>
    <col min="2" max="2" width="4.00390625" style="364" customWidth="1"/>
    <col min="3" max="11" width="11.421875" style="364" customWidth="1"/>
    <col min="12" max="12" width="45.7109375" style="364" customWidth="1"/>
    <col min="13" max="13" width="2.8515625" style="364" customWidth="1"/>
    <col min="14" max="16384" width="11.421875" style="364" customWidth="1"/>
  </cols>
  <sheetData>
    <row r="1" spans="1:13" ht="15" thickBot="1">
      <c r="A1" s="610"/>
      <c r="B1" s="800" t="s">
        <v>545</v>
      </c>
      <c r="C1" s="412"/>
      <c r="D1" s="412"/>
      <c r="E1" s="412"/>
      <c r="F1" s="412"/>
      <c r="G1" s="412"/>
      <c r="H1" s="412"/>
      <c r="I1" s="412"/>
      <c r="J1" s="412"/>
      <c r="K1" s="412"/>
      <c r="L1" s="412"/>
      <c r="M1" s="403"/>
    </row>
    <row r="2" spans="1:13" ht="15.75" thickBot="1">
      <c r="A2" s="611"/>
      <c r="B2" s="811" t="s">
        <v>168</v>
      </c>
      <c r="C2" s="812"/>
      <c r="D2" s="812"/>
      <c r="E2" s="812"/>
      <c r="F2" s="812"/>
      <c r="G2" s="812"/>
      <c r="H2" s="812"/>
      <c r="I2" s="812"/>
      <c r="J2" s="812"/>
      <c r="K2" s="812"/>
      <c r="L2" s="813"/>
      <c r="M2" s="404"/>
    </row>
    <row r="3" spans="1:13" ht="14.25">
      <c r="A3" s="611"/>
      <c r="B3" s="85"/>
      <c r="C3" s="612"/>
      <c r="D3" s="612"/>
      <c r="E3" s="612"/>
      <c r="F3" s="612"/>
      <c r="G3" s="612"/>
      <c r="H3" s="612"/>
      <c r="I3" s="612"/>
      <c r="J3" s="612"/>
      <c r="K3" s="612"/>
      <c r="L3" s="612"/>
      <c r="M3" s="404"/>
    </row>
    <row r="4" spans="1:13" ht="27.75" customHeight="1">
      <c r="A4" s="611"/>
      <c r="B4" s="85"/>
      <c r="C4" s="821" t="s">
        <v>406</v>
      </c>
      <c r="D4" s="821"/>
      <c r="E4" s="821"/>
      <c r="F4" s="821"/>
      <c r="G4" s="821"/>
      <c r="H4" s="821"/>
      <c r="I4" s="821"/>
      <c r="J4" s="821"/>
      <c r="K4" s="821"/>
      <c r="L4" s="821"/>
      <c r="M4" s="404"/>
    </row>
    <row r="5" spans="1:13" ht="41.25" customHeight="1">
      <c r="A5" s="611"/>
      <c r="B5" s="85"/>
      <c r="C5" s="821" t="s">
        <v>543</v>
      </c>
      <c r="D5" s="821"/>
      <c r="E5" s="821"/>
      <c r="F5" s="821"/>
      <c r="G5" s="821"/>
      <c r="H5" s="821"/>
      <c r="I5" s="821"/>
      <c r="J5" s="821"/>
      <c r="K5" s="821"/>
      <c r="L5" s="821"/>
      <c r="M5" s="404"/>
    </row>
    <row r="6" spans="1:13" ht="89.25" customHeight="1">
      <c r="A6" s="611"/>
      <c r="B6" s="85"/>
      <c r="C6" s="805" t="s">
        <v>544</v>
      </c>
      <c r="D6" s="805"/>
      <c r="E6" s="805"/>
      <c r="F6" s="805"/>
      <c r="G6" s="805"/>
      <c r="H6" s="805"/>
      <c r="I6" s="805"/>
      <c r="J6" s="805"/>
      <c r="K6" s="805"/>
      <c r="L6" s="805"/>
      <c r="M6" s="404"/>
    </row>
    <row r="7" spans="1:13" ht="14.25">
      <c r="A7" s="611"/>
      <c r="B7" s="85"/>
      <c r="C7" s="613"/>
      <c r="D7" s="613"/>
      <c r="E7" s="613"/>
      <c r="F7" s="613"/>
      <c r="G7" s="613"/>
      <c r="H7" s="613"/>
      <c r="I7" s="613"/>
      <c r="J7" s="613"/>
      <c r="K7" s="613"/>
      <c r="L7" s="613"/>
      <c r="M7" s="404"/>
    </row>
    <row r="8" spans="1:13" ht="14.25">
      <c r="A8" s="611"/>
      <c r="B8" s="85"/>
      <c r="C8" s="614" t="s">
        <v>286</v>
      </c>
      <c r="D8" s="615"/>
      <c r="E8" s="615"/>
      <c r="F8" s="615"/>
      <c r="G8" s="615"/>
      <c r="H8" s="616"/>
      <c r="I8" s="616"/>
      <c r="J8" s="617"/>
      <c r="K8" s="617"/>
      <c r="L8" s="617"/>
      <c r="M8" s="404"/>
    </row>
    <row r="9" spans="1:13" ht="14.25">
      <c r="A9" s="611"/>
      <c r="B9" s="85"/>
      <c r="C9" s="618"/>
      <c r="D9" s="617"/>
      <c r="E9" s="617"/>
      <c r="F9" s="617"/>
      <c r="G9" s="617"/>
      <c r="H9" s="617"/>
      <c r="I9" s="617"/>
      <c r="J9" s="617"/>
      <c r="K9" s="617"/>
      <c r="L9" s="617"/>
      <c r="M9" s="404"/>
    </row>
    <row r="10" spans="1:13" ht="14.25">
      <c r="A10" s="611"/>
      <c r="B10" s="85"/>
      <c r="C10" s="652" t="s">
        <v>308</v>
      </c>
      <c r="D10" s="620"/>
      <c r="E10" s="620"/>
      <c r="F10" s="617"/>
      <c r="G10" s="617"/>
      <c r="H10" s="617"/>
      <c r="I10" s="617"/>
      <c r="J10" s="617"/>
      <c r="K10" s="617"/>
      <c r="L10" s="617"/>
      <c r="M10" s="404"/>
    </row>
    <row r="11" spans="1:13" ht="52.5" customHeight="1">
      <c r="A11" s="611"/>
      <c r="B11" s="85"/>
      <c r="C11" s="822" t="s">
        <v>407</v>
      </c>
      <c r="D11" s="818"/>
      <c r="E11" s="818"/>
      <c r="F11" s="818"/>
      <c r="G11" s="818"/>
      <c r="H11" s="818"/>
      <c r="I11" s="818"/>
      <c r="J11" s="818"/>
      <c r="K11" s="818"/>
      <c r="L11" s="818"/>
      <c r="M11" s="404"/>
    </row>
    <row r="12" spans="1:13" ht="14.25">
      <c r="A12" s="611"/>
      <c r="B12" s="85"/>
      <c r="C12" s="806" t="s">
        <v>287</v>
      </c>
      <c r="D12" s="806"/>
      <c r="E12" s="806"/>
      <c r="F12" s="806"/>
      <c r="G12" s="806"/>
      <c r="H12" s="806"/>
      <c r="I12" s="806"/>
      <c r="J12" s="806"/>
      <c r="K12" s="806"/>
      <c r="L12" s="806"/>
      <c r="M12" s="404"/>
    </row>
    <row r="13" spans="1:13" ht="14.25">
      <c r="A13" s="611"/>
      <c r="B13" s="85"/>
      <c r="C13" s="621"/>
      <c r="D13" s="621"/>
      <c r="E13" s="621"/>
      <c r="F13" s="621"/>
      <c r="G13" s="621"/>
      <c r="H13" s="621"/>
      <c r="I13" s="621"/>
      <c r="J13" s="621"/>
      <c r="K13" s="621"/>
      <c r="L13" s="621"/>
      <c r="M13" s="404"/>
    </row>
    <row r="14" spans="1:13" ht="14.25">
      <c r="A14" s="611"/>
      <c r="B14" s="85"/>
      <c r="C14" s="823" t="s">
        <v>408</v>
      </c>
      <c r="D14" s="823"/>
      <c r="E14" s="823"/>
      <c r="F14" s="823"/>
      <c r="G14" s="823"/>
      <c r="H14" s="823"/>
      <c r="I14" s="823"/>
      <c r="J14" s="621"/>
      <c r="K14" s="621"/>
      <c r="L14" s="621"/>
      <c r="M14" s="404"/>
    </row>
    <row r="15" spans="1:13" ht="14.25">
      <c r="A15" s="611"/>
      <c r="B15" s="85"/>
      <c r="C15" s="622"/>
      <c r="D15" s="622"/>
      <c r="E15" s="622"/>
      <c r="F15" s="622"/>
      <c r="G15" s="622"/>
      <c r="H15" s="622"/>
      <c r="I15" s="622"/>
      <c r="J15" s="622"/>
      <c r="K15" s="622"/>
      <c r="L15" s="622"/>
      <c r="M15" s="404"/>
    </row>
    <row r="16" spans="1:13" ht="28.5" customHeight="1">
      <c r="A16" s="611"/>
      <c r="B16" s="85"/>
      <c r="C16" s="818" t="s">
        <v>288</v>
      </c>
      <c r="D16" s="818"/>
      <c r="E16" s="818"/>
      <c r="F16" s="818"/>
      <c r="G16" s="818"/>
      <c r="H16" s="818"/>
      <c r="I16" s="818"/>
      <c r="J16" s="818"/>
      <c r="K16" s="818"/>
      <c r="L16" s="818"/>
      <c r="M16" s="404"/>
    </row>
    <row r="17" spans="1:13" ht="14.25">
      <c r="A17" s="611"/>
      <c r="B17" s="85"/>
      <c r="C17" s="622"/>
      <c r="D17" s="622"/>
      <c r="E17" s="622"/>
      <c r="F17" s="622"/>
      <c r="G17" s="622"/>
      <c r="H17" s="622"/>
      <c r="I17" s="622"/>
      <c r="J17" s="622"/>
      <c r="K17" s="622"/>
      <c r="L17" s="622"/>
      <c r="M17" s="404"/>
    </row>
    <row r="18" spans="1:13" ht="15" customHeight="1">
      <c r="A18" s="611"/>
      <c r="B18" s="85"/>
      <c r="C18" s="818" t="s">
        <v>309</v>
      </c>
      <c r="D18" s="818"/>
      <c r="E18" s="818"/>
      <c r="F18" s="818"/>
      <c r="G18" s="818"/>
      <c r="H18" s="818"/>
      <c r="I18" s="818"/>
      <c r="J18" s="818"/>
      <c r="K18" s="818"/>
      <c r="L18" s="818"/>
      <c r="M18" s="404"/>
    </row>
    <row r="19" spans="1:13" ht="14.25">
      <c r="A19" s="611"/>
      <c r="B19" s="85"/>
      <c r="C19" s="818" t="s">
        <v>310</v>
      </c>
      <c r="D19" s="818"/>
      <c r="E19" s="818"/>
      <c r="F19" s="818"/>
      <c r="G19" s="818"/>
      <c r="H19" s="818"/>
      <c r="I19" s="818"/>
      <c r="J19" s="622"/>
      <c r="K19" s="622"/>
      <c r="L19" s="622"/>
      <c r="M19" s="404"/>
    </row>
    <row r="20" spans="1:13" ht="14.25" customHeight="1">
      <c r="A20" s="611"/>
      <c r="B20" s="85"/>
      <c r="C20" s="819" t="s">
        <v>311</v>
      </c>
      <c r="D20" s="819"/>
      <c r="E20" s="819"/>
      <c r="F20" s="819"/>
      <c r="G20" s="819"/>
      <c r="H20" s="819"/>
      <c r="I20" s="819"/>
      <c r="J20" s="819"/>
      <c r="K20" s="819"/>
      <c r="L20" s="819"/>
      <c r="M20" s="404"/>
    </row>
    <row r="21" spans="1:13" ht="14.25" customHeight="1">
      <c r="A21" s="611"/>
      <c r="B21" s="85"/>
      <c r="C21" s="653"/>
      <c r="D21" s="653"/>
      <c r="E21" s="653"/>
      <c r="F21" s="653"/>
      <c r="G21" s="653"/>
      <c r="H21" s="653"/>
      <c r="I21" s="653"/>
      <c r="J21" s="653"/>
      <c r="K21" s="653"/>
      <c r="L21" s="653"/>
      <c r="M21" s="404"/>
    </row>
    <row r="22" spans="1:13" ht="30" customHeight="1">
      <c r="A22" s="611"/>
      <c r="B22" s="85"/>
      <c r="C22" s="820" t="s">
        <v>312</v>
      </c>
      <c r="D22" s="820"/>
      <c r="E22" s="820"/>
      <c r="F22" s="820"/>
      <c r="G22" s="820"/>
      <c r="H22" s="820"/>
      <c r="I22" s="820"/>
      <c r="J22" s="820"/>
      <c r="K22" s="820"/>
      <c r="L22" s="820"/>
      <c r="M22" s="404"/>
    </row>
    <row r="23" spans="1:13" ht="33.75" customHeight="1">
      <c r="A23" s="611"/>
      <c r="B23" s="85"/>
      <c r="C23" s="818" t="s">
        <v>313</v>
      </c>
      <c r="D23" s="818"/>
      <c r="E23" s="818"/>
      <c r="F23" s="818"/>
      <c r="G23" s="818"/>
      <c r="H23" s="818"/>
      <c r="I23" s="818"/>
      <c r="J23" s="818"/>
      <c r="K23" s="818"/>
      <c r="L23" s="818"/>
      <c r="M23" s="404"/>
    </row>
    <row r="24" spans="1:13" ht="14.25">
      <c r="A24" s="611"/>
      <c r="B24" s="85"/>
      <c r="C24" s="818"/>
      <c r="D24" s="818"/>
      <c r="E24" s="818"/>
      <c r="F24" s="818"/>
      <c r="G24" s="818"/>
      <c r="H24" s="818"/>
      <c r="I24" s="818"/>
      <c r="J24" s="818"/>
      <c r="K24" s="818"/>
      <c r="L24" s="818"/>
      <c r="M24" s="404"/>
    </row>
    <row r="25" spans="1:13" ht="14.25">
      <c r="A25" s="611"/>
      <c r="B25" s="85"/>
      <c r="C25" s="613"/>
      <c r="D25" s="613"/>
      <c r="E25" s="613"/>
      <c r="F25" s="613"/>
      <c r="G25" s="613"/>
      <c r="H25" s="613"/>
      <c r="I25" s="613"/>
      <c r="J25" s="613"/>
      <c r="K25" s="613"/>
      <c r="L25" s="613"/>
      <c r="M25" s="404"/>
    </row>
    <row r="26" spans="1:13" ht="30" customHeight="1">
      <c r="A26" s="611"/>
      <c r="B26" s="85"/>
      <c r="C26" s="820" t="s">
        <v>314</v>
      </c>
      <c r="D26" s="820"/>
      <c r="E26" s="820"/>
      <c r="F26" s="820"/>
      <c r="G26" s="820"/>
      <c r="H26" s="820"/>
      <c r="I26" s="820"/>
      <c r="J26" s="820"/>
      <c r="K26" s="820"/>
      <c r="L26" s="820"/>
      <c r="M26" s="404"/>
    </row>
    <row r="27" spans="1:13" ht="14.25">
      <c r="A27" s="611"/>
      <c r="B27" s="85"/>
      <c r="C27" s="818" t="s">
        <v>289</v>
      </c>
      <c r="D27" s="818"/>
      <c r="E27" s="818"/>
      <c r="F27" s="818"/>
      <c r="G27" s="818"/>
      <c r="H27" s="818"/>
      <c r="I27" s="818"/>
      <c r="J27" s="818"/>
      <c r="K27" s="818"/>
      <c r="L27" s="818"/>
      <c r="M27" s="404"/>
    </row>
    <row r="28" spans="1:13" ht="14.25">
      <c r="A28" s="611"/>
      <c r="B28" s="85"/>
      <c r="C28" s="818"/>
      <c r="D28" s="818"/>
      <c r="E28" s="818"/>
      <c r="F28" s="818"/>
      <c r="G28" s="818"/>
      <c r="H28" s="818"/>
      <c r="I28" s="818"/>
      <c r="J28" s="818"/>
      <c r="K28" s="818"/>
      <c r="L28" s="818"/>
      <c r="M28" s="404"/>
    </row>
    <row r="29" spans="1:13" ht="14.25">
      <c r="A29" s="611"/>
      <c r="B29" s="85"/>
      <c r="C29" s="621"/>
      <c r="D29" s="621"/>
      <c r="E29" s="621"/>
      <c r="F29" s="621"/>
      <c r="G29" s="621"/>
      <c r="H29" s="621"/>
      <c r="I29" s="621"/>
      <c r="J29" s="621"/>
      <c r="K29" s="621"/>
      <c r="L29" s="621"/>
      <c r="M29" s="404"/>
    </row>
    <row r="30" spans="1:13" ht="14.25">
      <c r="A30" s="611"/>
      <c r="B30" s="85"/>
      <c r="C30" s="818" t="s">
        <v>290</v>
      </c>
      <c r="D30" s="818"/>
      <c r="E30" s="818"/>
      <c r="F30" s="818"/>
      <c r="G30" s="818"/>
      <c r="H30" s="818"/>
      <c r="I30" s="818"/>
      <c r="J30" s="818"/>
      <c r="K30" s="818"/>
      <c r="L30" s="818"/>
      <c r="M30" s="404"/>
    </row>
    <row r="31" spans="1:13" ht="14.25">
      <c r="A31" s="611"/>
      <c r="B31" s="85"/>
      <c r="C31" s="621"/>
      <c r="D31" s="621"/>
      <c r="E31" s="621"/>
      <c r="F31" s="621"/>
      <c r="G31" s="621"/>
      <c r="H31" s="621"/>
      <c r="I31" s="621"/>
      <c r="J31" s="621"/>
      <c r="K31" s="621"/>
      <c r="L31" s="621"/>
      <c r="M31" s="404"/>
    </row>
    <row r="32" spans="1:13" ht="14.25">
      <c r="A32" s="611"/>
      <c r="B32" s="85"/>
      <c r="C32" s="614" t="s">
        <v>291</v>
      </c>
      <c r="D32" s="615"/>
      <c r="E32" s="615"/>
      <c r="F32" s="615"/>
      <c r="G32" s="615"/>
      <c r="H32" s="617"/>
      <c r="I32" s="617"/>
      <c r="J32" s="617"/>
      <c r="K32" s="617"/>
      <c r="L32" s="617"/>
      <c r="M32" s="404"/>
    </row>
    <row r="33" spans="1:13" ht="14.25">
      <c r="A33" s="611"/>
      <c r="B33" s="85"/>
      <c r="C33" s="618"/>
      <c r="D33" s="617"/>
      <c r="E33" s="617"/>
      <c r="F33" s="617"/>
      <c r="G33" s="617"/>
      <c r="H33" s="617"/>
      <c r="I33" s="617"/>
      <c r="J33" s="617"/>
      <c r="K33" s="617"/>
      <c r="L33" s="617"/>
      <c r="M33" s="404"/>
    </row>
    <row r="34" spans="1:13" ht="30.75" customHeight="1">
      <c r="A34" s="611"/>
      <c r="B34" s="85"/>
      <c r="C34" s="805" t="s">
        <v>315</v>
      </c>
      <c r="D34" s="805"/>
      <c r="E34" s="805"/>
      <c r="F34" s="805"/>
      <c r="G34" s="805"/>
      <c r="H34" s="805"/>
      <c r="I34" s="805"/>
      <c r="J34" s="805"/>
      <c r="K34" s="805"/>
      <c r="L34" s="805"/>
      <c r="M34" s="404"/>
    </row>
    <row r="35" spans="1:13" ht="20.25" customHeight="1">
      <c r="A35" s="611"/>
      <c r="B35" s="85"/>
      <c r="C35" s="619" t="s">
        <v>316</v>
      </c>
      <c r="D35" s="617"/>
      <c r="E35" s="617"/>
      <c r="F35" s="617"/>
      <c r="G35" s="617"/>
      <c r="H35" s="617"/>
      <c r="I35" s="617"/>
      <c r="J35" s="617"/>
      <c r="K35" s="617"/>
      <c r="L35" s="617"/>
      <c r="M35" s="404"/>
    </row>
    <row r="36" spans="1:13" ht="28.5" customHeight="1">
      <c r="A36" s="611"/>
      <c r="B36" s="85"/>
      <c r="C36" s="805" t="s">
        <v>318</v>
      </c>
      <c r="D36" s="805"/>
      <c r="E36" s="805"/>
      <c r="F36" s="805"/>
      <c r="G36" s="805"/>
      <c r="H36" s="805"/>
      <c r="I36" s="805"/>
      <c r="J36" s="805"/>
      <c r="K36" s="805"/>
      <c r="L36" s="805"/>
      <c r="M36" s="404"/>
    </row>
    <row r="37" spans="1:13" ht="14.25">
      <c r="A37" s="611"/>
      <c r="B37" s="85"/>
      <c r="C37" s="618"/>
      <c r="D37" s="617"/>
      <c r="E37" s="617"/>
      <c r="F37" s="617"/>
      <c r="G37" s="617"/>
      <c r="H37" s="617"/>
      <c r="I37" s="617"/>
      <c r="J37" s="617"/>
      <c r="K37" s="617"/>
      <c r="L37" s="617"/>
      <c r="M37" s="404"/>
    </row>
    <row r="38" spans="1:13" ht="27" customHeight="1">
      <c r="A38" s="611"/>
      <c r="B38" s="85"/>
      <c r="C38" s="816" t="s">
        <v>348</v>
      </c>
      <c r="D38" s="816"/>
      <c r="E38" s="816"/>
      <c r="F38" s="816"/>
      <c r="G38" s="816"/>
      <c r="H38" s="816"/>
      <c r="I38" s="816"/>
      <c r="J38" s="816"/>
      <c r="K38" s="816"/>
      <c r="L38" s="816"/>
      <c r="M38" s="404"/>
    </row>
    <row r="39" spans="1:13" ht="14.25">
      <c r="A39" s="611"/>
      <c r="B39" s="85"/>
      <c r="C39" s="619" t="s">
        <v>292</v>
      </c>
      <c r="D39" s="619"/>
      <c r="E39" s="619"/>
      <c r="F39" s="619"/>
      <c r="G39" s="619"/>
      <c r="H39" s="619"/>
      <c r="I39" s="619"/>
      <c r="J39" s="619"/>
      <c r="K39" s="619"/>
      <c r="L39" s="619"/>
      <c r="M39" s="404"/>
    </row>
    <row r="40" spans="1:13" ht="14.25">
      <c r="A40" s="611"/>
      <c r="B40" s="85"/>
      <c r="C40" s="623" t="s">
        <v>293</v>
      </c>
      <c r="D40" s="619"/>
      <c r="E40" s="619"/>
      <c r="F40" s="619"/>
      <c r="G40" s="619"/>
      <c r="H40" s="619"/>
      <c r="I40" s="619"/>
      <c r="J40" s="619"/>
      <c r="K40" s="619"/>
      <c r="L40" s="619"/>
      <c r="M40" s="404"/>
    </row>
    <row r="41" spans="1:13" ht="15">
      <c r="A41" s="611"/>
      <c r="B41" s="85"/>
      <c r="C41" s="623" t="s">
        <v>294</v>
      </c>
      <c r="D41" s="619"/>
      <c r="E41" s="619"/>
      <c r="F41" s="619"/>
      <c r="G41" s="619"/>
      <c r="H41" s="619"/>
      <c r="I41" s="619"/>
      <c r="J41" s="619"/>
      <c r="K41" s="619"/>
      <c r="L41" s="619"/>
      <c r="M41" s="404"/>
    </row>
    <row r="42" spans="1:13" ht="30" customHeight="1">
      <c r="A42" s="611"/>
      <c r="B42" s="85"/>
      <c r="C42" s="817" t="s">
        <v>319</v>
      </c>
      <c r="D42" s="817"/>
      <c r="E42" s="817"/>
      <c r="F42" s="817"/>
      <c r="G42" s="817"/>
      <c r="H42" s="817"/>
      <c r="I42" s="817"/>
      <c r="J42" s="817"/>
      <c r="K42" s="817"/>
      <c r="L42" s="817"/>
      <c r="M42" s="404"/>
    </row>
    <row r="43" spans="1:13" ht="14.25">
      <c r="A43" s="611"/>
      <c r="B43" s="85"/>
      <c r="C43" s="619" t="s">
        <v>295</v>
      </c>
      <c r="D43" s="619"/>
      <c r="E43" s="619"/>
      <c r="F43" s="619"/>
      <c r="G43" s="619"/>
      <c r="H43" s="619"/>
      <c r="I43" s="619"/>
      <c r="J43" s="619"/>
      <c r="K43" s="619"/>
      <c r="L43" s="619"/>
      <c r="M43" s="404"/>
    </row>
    <row r="44" spans="1:13" ht="14.25">
      <c r="A44" s="611"/>
      <c r="B44" s="85"/>
      <c r="C44" s="623" t="s">
        <v>296</v>
      </c>
      <c r="D44" s="619"/>
      <c r="E44" s="619"/>
      <c r="F44" s="619"/>
      <c r="G44" s="619"/>
      <c r="H44" s="619"/>
      <c r="I44" s="619"/>
      <c r="J44" s="619"/>
      <c r="K44" s="619"/>
      <c r="L44" s="619"/>
      <c r="M44" s="404"/>
    </row>
    <row r="45" spans="1:13" ht="15">
      <c r="A45" s="611"/>
      <c r="B45" s="85"/>
      <c r="C45" s="623" t="s">
        <v>294</v>
      </c>
      <c r="D45" s="619"/>
      <c r="E45" s="619"/>
      <c r="F45" s="619"/>
      <c r="G45" s="619"/>
      <c r="H45" s="619"/>
      <c r="I45" s="619"/>
      <c r="J45" s="619"/>
      <c r="K45" s="619"/>
      <c r="L45" s="619"/>
      <c r="M45" s="404"/>
    </row>
    <row r="46" spans="1:13" ht="14.25">
      <c r="A46" s="611"/>
      <c r="B46" s="85"/>
      <c r="C46" s="623" t="s">
        <v>297</v>
      </c>
      <c r="D46" s="619"/>
      <c r="E46" s="619"/>
      <c r="F46" s="619"/>
      <c r="G46" s="619"/>
      <c r="H46" s="619"/>
      <c r="I46" s="619"/>
      <c r="J46" s="619"/>
      <c r="K46" s="619"/>
      <c r="L46" s="619"/>
      <c r="M46" s="404"/>
    </row>
    <row r="47" spans="1:13" ht="14.25">
      <c r="A47" s="611"/>
      <c r="B47" s="85"/>
      <c r="C47" s="619" t="s">
        <v>298</v>
      </c>
      <c r="D47" s="619"/>
      <c r="E47" s="619"/>
      <c r="F47" s="619"/>
      <c r="G47" s="619"/>
      <c r="H47" s="619"/>
      <c r="I47" s="619"/>
      <c r="J47" s="619"/>
      <c r="K47" s="619"/>
      <c r="L47" s="619"/>
      <c r="M47" s="404"/>
    </row>
    <row r="48" spans="1:13" ht="14.25">
      <c r="A48" s="611"/>
      <c r="B48" s="85"/>
      <c r="C48" s="619"/>
      <c r="D48" s="619"/>
      <c r="E48" s="619"/>
      <c r="F48" s="619"/>
      <c r="G48" s="619"/>
      <c r="H48" s="619"/>
      <c r="I48" s="619"/>
      <c r="J48" s="619"/>
      <c r="K48" s="619"/>
      <c r="L48" s="619"/>
      <c r="M48" s="404"/>
    </row>
    <row r="49" spans="1:13" ht="48.75" customHeight="1">
      <c r="A49" s="611"/>
      <c r="B49" s="85"/>
      <c r="C49" s="818" t="s">
        <v>299</v>
      </c>
      <c r="D49" s="818"/>
      <c r="E49" s="818"/>
      <c r="F49" s="818"/>
      <c r="G49" s="818"/>
      <c r="H49" s="818"/>
      <c r="I49" s="818"/>
      <c r="J49" s="818"/>
      <c r="K49" s="818"/>
      <c r="L49" s="818"/>
      <c r="M49" s="404"/>
    </row>
    <row r="50" spans="1:13" ht="14.25">
      <c r="A50" s="611"/>
      <c r="B50" s="85"/>
      <c r="C50" s="621"/>
      <c r="D50" s="621"/>
      <c r="E50" s="621"/>
      <c r="F50" s="621"/>
      <c r="G50" s="621"/>
      <c r="H50" s="621"/>
      <c r="I50" s="621"/>
      <c r="J50" s="621"/>
      <c r="K50" s="621"/>
      <c r="L50" s="621"/>
      <c r="M50" s="404"/>
    </row>
    <row r="51" spans="1:13" ht="14.25">
      <c r="A51" s="611"/>
      <c r="B51" s="85"/>
      <c r="C51" s="806" t="s">
        <v>345</v>
      </c>
      <c r="D51" s="806"/>
      <c r="E51" s="806"/>
      <c r="F51" s="806"/>
      <c r="G51" s="806"/>
      <c r="H51" s="806"/>
      <c r="I51" s="806"/>
      <c r="J51" s="806"/>
      <c r="K51" s="806"/>
      <c r="L51" s="806"/>
      <c r="M51" s="404"/>
    </row>
    <row r="52" spans="1:13" ht="14.25">
      <c r="A52" s="611"/>
      <c r="B52" s="85"/>
      <c r="C52" s="806" t="s">
        <v>344</v>
      </c>
      <c r="D52" s="806"/>
      <c r="E52" s="806"/>
      <c r="F52" s="806"/>
      <c r="G52" s="806"/>
      <c r="H52" s="806"/>
      <c r="I52" s="806"/>
      <c r="J52" s="806"/>
      <c r="K52" s="806"/>
      <c r="L52" s="806"/>
      <c r="M52" s="404"/>
    </row>
    <row r="53" spans="1:13" ht="14.25">
      <c r="A53" s="611"/>
      <c r="B53" s="85"/>
      <c r="C53" s="619"/>
      <c r="D53" s="619"/>
      <c r="E53" s="619"/>
      <c r="F53" s="619"/>
      <c r="G53" s="619"/>
      <c r="H53" s="619"/>
      <c r="I53" s="619"/>
      <c r="J53" s="619"/>
      <c r="K53" s="619"/>
      <c r="L53" s="619"/>
      <c r="M53" s="404"/>
    </row>
    <row r="54" spans="1:13" ht="14.25">
      <c r="A54" s="611"/>
      <c r="B54" s="85"/>
      <c r="C54" s="614" t="s">
        <v>300</v>
      </c>
      <c r="D54" s="614"/>
      <c r="E54" s="614"/>
      <c r="F54" s="614"/>
      <c r="G54" s="614"/>
      <c r="H54" s="617"/>
      <c r="I54" s="617"/>
      <c r="J54" s="617"/>
      <c r="K54" s="617"/>
      <c r="L54" s="617"/>
      <c r="M54" s="404"/>
    </row>
    <row r="55" spans="1:13" ht="28.5" customHeight="1">
      <c r="A55" s="611"/>
      <c r="B55" s="85"/>
      <c r="C55" s="808" t="s">
        <v>516</v>
      </c>
      <c r="D55" s="808"/>
      <c r="E55" s="808"/>
      <c r="F55" s="808"/>
      <c r="G55" s="808"/>
      <c r="H55" s="808"/>
      <c r="I55" s="808"/>
      <c r="J55" s="808"/>
      <c r="K55" s="808"/>
      <c r="L55" s="808"/>
      <c r="M55" s="404"/>
    </row>
    <row r="56" spans="1:13" ht="14.25">
      <c r="A56" s="611"/>
      <c r="B56" s="85"/>
      <c r="C56" s="624" t="s">
        <v>320</v>
      </c>
      <c r="D56" s="617"/>
      <c r="E56" s="617"/>
      <c r="F56" s="617"/>
      <c r="G56" s="617"/>
      <c r="H56" s="617"/>
      <c r="I56" s="617"/>
      <c r="J56" s="617"/>
      <c r="K56" s="617"/>
      <c r="L56" s="617"/>
      <c r="M56" s="404"/>
    </row>
    <row r="57" spans="1:13" ht="14.25">
      <c r="A57" s="611"/>
      <c r="B57" s="85"/>
      <c r="C57" s="624" t="s">
        <v>301</v>
      </c>
      <c r="D57" s="620"/>
      <c r="E57" s="620"/>
      <c r="F57" s="617"/>
      <c r="G57" s="617"/>
      <c r="H57" s="617"/>
      <c r="I57" s="617"/>
      <c r="J57" s="617"/>
      <c r="K57" s="617"/>
      <c r="L57" s="617"/>
      <c r="M57" s="404"/>
    </row>
    <row r="58" spans="1:13" ht="41.25" customHeight="1">
      <c r="A58" s="611"/>
      <c r="B58" s="85"/>
      <c r="C58" s="807" t="s">
        <v>409</v>
      </c>
      <c r="D58" s="807"/>
      <c r="E58" s="807"/>
      <c r="F58" s="807"/>
      <c r="G58" s="807"/>
      <c r="H58" s="807"/>
      <c r="I58" s="807"/>
      <c r="J58" s="807"/>
      <c r="K58" s="807"/>
      <c r="L58" s="807"/>
      <c r="M58" s="404"/>
    </row>
    <row r="59" spans="1:13" ht="25.5" customHeight="1">
      <c r="A59" s="611"/>
      <c r="B59" s="85"/>
      <c r="C59" s="807" t="s">
        <v>410</v>
      </c>
      <c r="D59" s="807"/>
      <c r="E59" s="807"/>
      <c r="F59" s="807"/>
      <c r="G59" s="807"/>
      <c r="H59" s="807"/>
      <c r="I59" s="807"/>
      <c r="J59" s="807"/>
      <c r="K59" s="807"/>
      <c r="L59" s="807"/>
      <c r="M59" s="404"/>
    </row>
    <row r="60" spans="1:13" ht="14.25">
      <c r="A60" s="611"/>
      <c r="B60" s="85"/>
      <c r="C60" s="624" t="s">
        <v>519</v>
      </c>
      <c r="D60" s="620"/>
      <c r="E60" s="620"/>
      <c r="F60" s="617"/>
      <c r="G60" s="617"/>
      <c r="H60" s="617"/>
      <c r="I60" s="617"/>
      <c r="J60" s="617"/>
      <c r="K60" s="617"/>
      <c r="L60" s="617"/>
      <c r="M60" s="404"/>
    </row>
    <row r="61" spans="1:13" ht="14.25">
      <c r="A61" s="611"/>
      <c r="B61" s="85"/>
      <c r="C61" s="624" t="s">
        <v>518</v>
      </c>
      <c r="D61" s="620"/>
      <c r="E61" s="620"/>
      <c r="F61" s="617"/>
      <c r="G61" s="617"/>
      <c r="H61" s="617"/>
      <c r="I61" s="617"/>
      <c r="J61" s="617"/>
      <c r="K61" s="617"/>
      <c r="L61" s="617"/>
      <c r="M61" s="404"/>
    </row>
    <row r="62" spans="1:13" ht="30" customHeight="1">
      <c r="A62" s="611"/>
      <c r="B62" s="85"/>
      <c r="C62" s="805" t="s">
        <v>522</v>
      </c>
      <c r="D62" s="805"/>
      <c r="E62" s="805"/>
      <c r="F62" s="805"/>
      <c r="G62" s="805"/>
      <c r="H62" s="805"/>
      <c r="I62" s="805"/>
      <c r="J62" s="805"/>
      <c r="K62" s="805"/>
      <c r="L62" s="805"/>
      <c r="M62" s="404"/>
    </row>
    <row r="63" spans="1:13" ht="14.25">
      <c r="A63" s="611"/>
      <c r="B63" s="85"/>
      <c r="C63" s="617"/>
      <c r="D63" s="617"/>
      <c r="E63" s="617"/>
      <c r="F63" s="617"/>
      <c r="G63" s="617"/>
      <c r="H63" s="617"/>
      <c r="I63" s="617"/>
      <c r="J63" s="617"/>
      <c r="K63" s="617"/>
      <c r="L63" s="617"/>
      <c r="M63" s="404"/>
    </row>
    <row r="64" spans="1:13" ht="14.25">
      <c r="A64" s="611"/>
      <c r="B64" s="85"/>
      <c r="C64" s="614" t="s">
        <v>302</v>
      </c>
      <c r="D64" s="614"/>
      <c r="E64" s="614"/>
      <c r="F64" s="614"/>
      <c r="G64" s="614"/>
      <c r="H64" s="617"/>
      <c r="I64" s="617"/>
      <c r="J64" s="617"/>
      <c r="K64" s="617"/>
      <c r="L64" s="617"/>
      <c r="M64" s="404"/>
    </row>
    <row r="65" spans="1:13" ht="14.25">
      <c r="A65" s="611"/>
      <c r="B65" s="85"/>
      <c r="C65" s="617"/>
      <c r="D65" s="617"/>
      <c r="E65" s="617"/>
      <c r="F65" s="617"/>
      <c r="G65" s="617"/>
      <c r="H65" s="617"/>
      <c r="I65" s="617"/>
      <c r="J65" s="617"/>
      <c r="K65" s="617"/>
      <c r="L65" s="617"/>
      <c r="M65" s="404"/>
    </row>
    <row r="66" spans="1:13" ht="14.25">
      <c r="A66" s="611"/>
      <c r="B66" s="85"/>
      <c r="C66" s="620" t="s">
        <v>321</v>
      </c>
      <c r="D66" s="620"/>
      <c r="E66" s="620"/>
      <c r="F66" s="620"/>
      <c r="G66" s="620"/>
      <c r="H66" s="620"/>
      <c r="I66" s="620"/>
      <c r="J66" s="620"/>
      <c r="K66" s="620"/>
      <c r="L66" s="620"/>
      <c r="M66" s="404"/>
    </row>
    <row r="67" spans="1:13" ht="14.25">
      <c r="A67" s="611"/>
      <c r="B67" s="85"/>
      <c r="C67" s="620"/>
      <c r="D67" s="620"/>
      <c r="E67" s="620"/>
      <c r="F67" s="620"/>
      <c r="G67" s="620"/>
      <c r="H67" s="620"/>
      <c r="I67" s="620"/>
      <c r="J67" s="620"/>
      <c r="K67" s="620"/>
      <c r="L67" s="620"/>
      <c r="M67" s="404"/>
    </row>
    <row r="68" spans="1:13" ht="28.5" customHeight="1">
      <c r="A68" s="611"/>
      <c r="B68" s="85"/>
      <c r="C68" s="804" t="s">
        <v>322</v>
      </c>
      <c r="D68" s="804"/>
      <c r="E68" s="804"/>
      <c r="F68" s="804"/>
      <c r="G68" s="804"/>
      <c r="H68" s="804"/>
      <c r="I68" s="804"/>
      <c r="J68" s="804"/>
      <c r="K68" s="804"/>
      <c r="L68" s="804"/>
      <c r="M68" s="404"/>
    </row>
    <row r="69" spans="1:13" ht="31.5" customHeight="1">
      <c r="A69" s="611"/>
      <c r="B69" s="85"/>
      <c r="C69" s="804" t="s">
        <v>323</v>
      </c>
      <c r="D69" s="804"/>
      <c r="E69" s="804"/>
      <c r="F69" s="804"/>
      <c r="G69" s="804"/>
      <c r="H69" s="804"/>
      <c r="I69" s="804"/>
      <c r="J69" s="804"/>
      <c r="K69" s="804"/>
      <c r="L69" s="804"/>
      <c r="M69" s="404"/>
    </row>
    <row r="70" spans="1:13" ht="14.25">
      <c r="A70" s="611"/>
      <c r="B70" s="85"/>
      <c r="C70" s="704" t="s">
        <v>411</v>
      </c>
      <c r="D70" s="620"/>
      <c r="E70" s="620"/>
      <c r="F70" s="620"/>
      <c r="G70" s="620"/>
      <c r="H70" s="620"/>
      <c r="I70" s="620"/>
      <c r="J70" s="620"/>
      <c r="K70" s="620"/>
      <c r="L70" s="620"/>
      <c r="M70" s="404"/>
    </row>
    <row r="71" spans="1:13" ht="29.25" customHeight="1">
      <c r="A71" s="611"/>
      <c r="B71" s="85"/>
      <c r="C71" s="804" t="s">
        <v>303</v>
      </c>
      <c r="D71" s="804"/>
      <c r="E71" s="804"/>
      <c r="F71" s="804"/>
      <c r="G71" s="804"/>
      <c r="H71" s="804"/>
      <c r="I71" s="804"/>
      <c r="J71" s="804"/>
      <c r="K71" s="804"/>
      <c r="L71" s="804"/>
      <c r="M71" s="404"/>
    </row>
    <row r="72" spans="1:13" ht="28.5" customHeight="1">
      <c r="A72" s="611"/>
      <c r="B72" s="85"/>
      <c r="C72" s="804" t="s">
        <v>324</v>
      </c>
      <c r="D72" s="804"/>
      <c r="E72" s="804"/>
      <c r="F72" s="804"/>
      <c r="G72" s="804"/>
      <c r="H72" s="804"/>
      <c r="I72" s="804"/>
      <c r="J72" s="804"/>
      <c r="K72" s="804"/>
      <c r="L72" s="804"/>
      <c r="M72" s="404"/>
    </row>
    <row r="73" spans="1:13" ht="14.25">
      <c r="A73" s="611"/>
      <c r="B73" s="85"/>
      <c r="C73" s="625"/>
      <c r="D73" s="625"/>
      <c r="E73" s="625"/>
      <c r="F73" s="625"/>
      <c r="G73" s="625"/>
      <c r="H73" s="625"/>
      <c r="I73" s="625"/>
      <c r="J73" s="625"/>
      <c r="K73" s="625"/>
      <c r="L73" s="625"/>
      <c r="M73" s="404"/>
    </row>
    <row r="74" spans="1:13" ht="14.25">
      <c r="A74" s="611"/>
      <c r="B74" s="85"/>
      <c r="C74" s="614" t="s">
        <v>304</v>
      </c>
      <c r="D74" s="614"/>
      <c r="E74" s="614"/>
      <c r="F74" s="614"/>
      <c r="G74" s="614"/>
      <c r="H74" s="625"/>
      <c r="I74" s="625"/>
      <c r="J74" s="625"/>
      <c r="K74" s="625"/>
      <c r="L74" s="625"/>
      <c r="M74" s="404"/>
    </row>
    <row r="75" spans="1:13" ht="14.25">
      <c r="A75" s="611"/>
      <c r="B75" s="85"/>
      <c r="C75" s="625"/>
      <c r="D75" s="625"/>
      <c r="E75" s="625"/>
      <c r="F75" s="625"/>
      <c r="G75" s="625"/>
      <c r="H75" s="625"/>
      <c r="I75" s="625"/>
      <c r="J75" s="625"/>
      <c r="K75" s="625"/>
      <c r="L75" s="625"/>
      <c r="M75" s="404"/>
    </row>
    <row r="76" spans="1:13" ht="25.5" customHeight="1">
      <c r="A76" s="611"/>
      <c r="B76" s="85"/>
      <c r="C76" s="804" t="s">
        <v>305</v>
      </c>
      <c r="D76" s="804"/>
      <c r="E76" s="804"/>
      <c r="F76" s="804"/>
      <c r="G76" s="804"/>
      <c r="H76" s="804"/>
      <c r="I76" s="804"/>
      <c r="J76" s="804"/>
      <c r="K76" s="804"/>
      <c r="L76" s="804"/>
      <c r="M76" s="404"/>
    </row>
    <row r="77" spans="1:13" ht="14.25">
      <c r="A77" s="611"/>
      <c r="B77" s="85"/>
      <c r="C77" s="625"/>
      <c r="D77" s="625"/>
      <c r="E77" s="625"/>
      <c r="F77" s="625"/>
      <c r="G77" s="625"/>
      <c r="H77" s="625"/>
      <c r="I77" s="625"/>
      <c r="J77" s="625"/>
      <c r="K77" s="625"/>
      <c r="L77" s="625"/>
      <c r="M77" s="404"/>
    </row>
    <row r="78" spans="1:13" ht="39.75" customHeight="1">
      <c r="A78" s="611"/>
      <c r="B78" s="85"/>
      <c r="C78" s="810" t="s">
        <v>517</v>
      </c>
      <c r="D78" s="810"/>
      <c r="E78" s="810"/>
      <c r="F78" s="810"/>
      <c r="G78" s="810"/>
      <c r="H78" s="810"/>
      <c r="I78" s="810"/>
      <c r="J78" s="810"/>
      <c r="K78" s="810"/>
      <c r="L78" s="810"/>
      <c r="M78" s="404"/>
    </row>
    <row r="79" spans="1:13" ht="14.25">
      <c r="A79" s="611"/>
      <c r="B79" s="85"/>
      <c r="C79" s="625"/>
      <c r="D79" s="625"/>
      <c r="E79" s="625"/>
      <c r="F79" s="625"/>
      <c r="G79" s="625"/>
      <c r="H79" s="625"/>
      <c r="I79" s="625"/>
      <c r="J79" s="625"/>
      <c r="K79" s="625"/>
      <c r="L79" s="625"/>
      <c r="M79" s="404"/>
    </row>
    <row r="80" spans="1:13" ht="27" customHeight="1">
      <c r="A80" s="611"/>
      <c r="B80" s="85"/>
      <c r="C80" s="804" t="s">
        <v>523</v>
      </c>
      <c r="D80" s="804"/>
      <c r="E80" s="804"/>
      <c r="F80" s="804"/>
      <c r="G80" s="804"/>
      <c r="H80" s="804"/>
      <c r="I80" s="804"/>
      <c r="J80" s="804"/>
      <c r="K80" s="804"/>
      <c r="L80" s="804"/>
      <c r="M80" s="404"/>
    </row>
    <row r="81" spans="1:13" ht="14.25">
      <c r="A81" s="611"/>
      <c r="B81" s="85"/>
      <c r="C81" s="625"/>
      <c r="D81" s="625"/>
      <c r="E81" s="625"/>
      <c r="F81" s="625"/>
      <c r="G81" s="625"/>
      <c r="H81" s="625"/>
      <c r="I81" s="625"/>
      <c r="J81" s="625"/>
      <c r="K81" s="625"/>
      <c r="L81" s="625"/>
      <c r="M81" s="404"/>
    </row>
    <row r="82" spans="1:13" ht="17.25" customHeight="1">
      <c r="A82" s="611"/>
      <c r="B82" s="85"/>
      <c r="C82" s="804" t="s">
        <v>412</v>
      </c>
      <c r="D82" s="804"/>
      <c r="E82" s="804"/>
      <c r="F82" s="804"/>
      <c r="G82" s="804"/>
      <c r="H82" s="804"/>
      <c r="I82" s="804"/>
      <c r="J82" s="804"/>
      <c r="K82" s="804"/>
      <c r="L82" s="804"/>
      <c r="M82" s="404"/>
    </row>
    <row r="83" spans="1:13" ht="15" thickBot="1">
      <c r="A83" s="611"/>
      <c r="B83" s="85"/>
      <c r="C83" s="625"/>
      <c r="D83" s="625"/>
      <c r="E83" s="625"/>
      <c r="F83" s="625"/>
      <c r="G83" s="625"/>
      <c r="H83" s="625"/>
      <c r="I83" s="625"/>
      <c r="J83" s="625"/>
      <c r="K83" s="625"/>
      <c r="L83" s="625"/>
      <c r="M83" s="404"/>
    </row>
    <row r="84" spans="1:13" ht="15" thickBot="1">
      <c r="A84" s="626"/>
      <c r="B84" s="627"/>
      <c r="C84" s="628"/>
      <c r="D84" s="628"/>
      <c r="E84" s="628"/>
      <c r="F84" s="628"/>
      <c r="G84" s="628"/>
      <c r="H84" s="628"/>
      <c r="I84" s="628"/>
      <c r="J84" s="628"/>
      <c r="K84" s="628"/>
      <c r="L84" s="628"/>
      <c r="M84" s="628"/>
    </row>
    <row r="85" spans="1:13" ht="15" thickBot="1">
      <c r="A85" s="412"/>
      <c r="B85" s="86"/>
      <c r="C85" s="402"/>
      <c r="D85" s="402"/>
      <c r="E85" s="402"/>
      <c r="F85" s="402"/>
      <c r="G85" s="402"/>
      <c r="H85" s="402"/>
      <c r="I85" s="402"/>
      <c r="J85" s="402"/>
      <c r="K85" s="402"/>
      <c r="L85" s="402"/>
      <c r="M85" s="403"/>
    </row>
    <row r="86" spans="1:13" ht="38.25" customHeight="1" thickBot="1">
      <c r="A86" s="402"/>
      <c r="B86" s="811" t="s">
        <v>202</v>
      </c>
      <c r="C86" s="812"/>
      <c r="D86" s="812"/>
      <c r="E86" s="812"/>
      <c r="F86" s="812"/>
      <c r="G86" s="812"/>
      <c r="H86" s="812"/>
      <c r="I86" s="812"/>
      <c r="J86" s="812"/>
      <c r="K86" s="812"/>
      <c r="L86" s="813"/>
      <c r="M86" s="404"/>
    </row>
    <row r="87" spans="1:13" ht="14.25">
      <c r="A87" s="402"/>
      <c r="B87" s="86"/>
      <c r="C87" s="402"/>
      <c r="D87" s="402"/>
      <c r="E87" s="402"/>
      <c r="F87" s="402"/>
      <c r="G87" s="402"/>
      <c r="H87" s="402"/>
      <c r="I87" s="402"/>
      <c r="J87" s="402"/>
      <c r="K87" s="402"/>
      <c r="L87" s="402"/>
      <c r="M87" s="404"/>
    </row>
    <row r="88" spans="1:13" ht="14.25">
      <c r="A88" s="402"/>
      <c r="B88" s="405">
        <v>1</v>
      </c>
      <c r="C88" s="801" t="s">
        <v>203</v>
      </c>
      <c r="D88" s="801"/>
      <c r="E88" s="801"/>
      <c r="F88" s="801"/>
      <c r="G88" s="801"/>
      <c r="H88" s="801"/>
      <c r="I88" s="86"/>
      <c r="J88" s="86"/>
      <c r="K88" s="86"/>
      <c r="L88" s="86"/>
      <c r="M88" s="404"/>
    </row>
    <row r="89" spans="1:13" ht="25.5" customHeight="1">
      <c r="A89" s="402"/>
      <c r="B89" s="406"/>
      <c r="C89" s="802" t="s">
        <v>520</v>
      </c>
      <c r="D89" s="802"/>
      <c r="E89" s="802"/>
      <c r="F89" s="802"/>
      <c r="G89" s="802"/>
      <c r="H89" s="802"/>
      <c r="I89" s="802"/>
      <c r="J89" s="802"/>
      <c r="K89" s="802"/>
      <c r="L89" s="802"/>
      <c r="M89" s="404"/>
    </row>
    <row r="90" spans="1:13" ht="25.5" customHeight="1">
      <c r="A90" s="402"/>
      <c r="B90" s="406"/>
      <c r="C90" s="802" t="s">
        <v>521</v>
      </c>
      <c r="D90" s="802"/>
      <c r="E90" s="802"/>
      <c r="F90" s="802"/>
      <c r="G90" s="802"/>
      <c r="H90" s="802"/>
      <c r="I90" s="802"/>
      <c r="J90" s="802"/>
      <c r="K90" s="802"/>
      <c r="L90" s="802"/>
      <c r="M90" s="404"/>
    </row>
    <row r="91" spans="1:13" ht="14.25">
      <c r="A91" s="402"/>
      <c r="B91" s="406"/>
      <c r="C91" s="407"/>
      <c r="D91" s="86"/>
      <c r="E91" s="86"/>
      <c r="F91" s="86"/>
      <c r="G91" s="86"/>
      <c r="H91" s="86"/>
      <c r="I91" s="86"/>
      <c r="J91" s="86"/>
      <c r="K91" s="86"/>
      <c r="L91" s="86"/>
      <c r="M91" s="404"/>
    </row>
    <row r="92" spans="1:13" ht="14.25">
      <c r="A92" s="402"/>
      <c r="B92" s="405">
        <v>2</v>
      </c>
      <c r="C92" s="801" t="s">
        <v>204</v>
      </c>
      <c r="D92" s="801"/>
      <c r="E92" s="801"/>
      <c r="F92" s="801"/>
      <c r="G92" s="801"/>
      <c r="H92" s="801"/>
      <c r="I92" s="86"/>
      <c r="J92" s="86"/>
      <c r="K92" s="86"/>
      <c r="L92" s="86"/>
      <c r="M92" s="404"/>
    </row>
    <row r="93" spans="1:13" ht="25.5" customHeight="1">
      <c r="A93" s="402"/>
      <c r="B93" s="406"/>
      <c r="C93" s="802" t="s">
        <v>205</v>
      </c>
      <c r="D93" s="802"/>
      <c r="E93" s="802"/>
      <c r="F93" s="802"/>
      <c r="G93" s="802"/>
      <c r="H93" s="802"/>
      <c r="I93" s="802"/>
      <c r="J93" s="802"/>
      <c r="K93" s="802"/>
      <c r="L93" s="802"/>
      <c r="M93" s="404"/>
    </row>
    <row r="94" spans="1:13" ht="14.25">
      <c r="A94" s="402"/>
      <c r="B94" s="406"/>
      <c r="C94" s="86"/>
      <c r="D94" s="86"/>
      <c r="E94" s="86"/>
      <c r="F94" s="86"/>
      <c r="G94" s="86"/>
      <c r="H94" s="86"/>
      <c r="I94" s="86"/>
      <c r="J94" s="86"/>
      <c r="K94" s="86"/>
      <c r="L94" s="86"/>
      <c r="M94" s="404"/>
    </row>
    <row r="95" spans="1:13" ht="14.25">
      <c r="A95" s="402"/>
      <c r="B95" s="405">
        <v>3</v>
      </c>
      <c r="C95" s="801" t="s">
        <v>206</v>
      </c>
      <c r="D95" s="801"/>
      <c r="E95" s="801"/>
      <c r="F95" s="801"/>
      <c r="G95" s="801"/>
      <c r="H95" s="801"/>
      <c r="I95" s="86"/>
      <c r="J95" s="86"/>
      <c r="K95" s="86"/>
      <c r="L95" s="86"/>
      <c r="M95" s="404"/>
    </row>
    <row r="96" spans="1:13" ht="14.25">
      <c r="A96" s="402"/>
      <c r="B96" s="406"/>
      <c r="C96" s="86" t="s">
        <v>207</v>
      </c>
      <c r="D96" s="86"/>
      <c r="E96" s="86"/>
      <c r="F96" s="86"/>
      <c r="G96" s="86"/>
      <c r="H96" s="86"/>
      <c r="I96" s="86"/>
      <c r="J96" s="86"/>
      <c r="K96" s="86"/>
      <c r="L96" s="86"/>
      <c r="M96" s="404"/>
    </row>
    <row r="97" spans="1:13" ht="14.25">
      <c r="A97" s="402"/>
      <c r="B97" s="406"/>
      <c r="C97" s="86"/>
      <c r="D97" s="86"/>
      <c r="E97" s="86"/>
      <c r="F97" s="86"/>
      <c r="G97" s="86"/>
      <c r="H97" s="86"/>
      <c r="I97" s="86"/>
      <c r="J97" s="86"/>
      <c r="K97" s="86"/>
      <c r="L97" s="86"/>
      <c r="M97" s="404"/>
    </row>
    <row r="98" spans="1:13" ht="14.25">
      <c r="A98" s="402"/>
      <c r="B98" s="405">
        <v>4</v>
      </c>
      <c r="C98" s="801" t="s">
        <v>208</v>
      </c>
      <c r="D98" s="801"/>
      <c r="E98" s="801"/>
      <c r="F98" s="801"/>
      <c r="G98" s="801"/>
      <c r="H98" s="801"/>
      <c r="I98" s="86"/>
      <c r="J98" s="86"/>
      <c r="K98" s="86"/>
      <c r="L98" s="86"/>
      <c r="M98" s="404"/>
    </row>
    <row r="99" spans="1:13" ht="21.75" customHeight="1">
      <c r="A99" s="402"/>
      <c r="B99" s="406"/>
      <c r="C99" s="86"/>
      <c r="D99" s="406" t="s">
        <v>209</v>
      </c>
      <c r="E99" s="86"/>
      <c r="F99" s="86"/>
      <c r="G99" s="86"/>
      <c r="H99" s="86"/>
      <c r="I99" s="86"/>
      <c r="J99" s="86"/>
      <c r="K99" s="86"/>
      <c r="L99" s="86"/>
      <c r="M99" s="404"/>
    </row>
    <row r="100" spans="1:13" ht="21.75" customHeight="1">
      <c r="A100" s="402"/>
      <c r="B100" s="406"/>
      <c r="C100" s="86"/>
      <c r="D100" s="406" t="s">
        <v>325</v>
      </c>
      <c r="E100" s="86"/>
      <c r="F100" s="86"/>
      <c r="G100" s="86"/>
      <c r="H100" s="86"/>
      <c r="I100" s="86"/>
      <c r="J100" s="86"/>
      <c r="K100" s="86"/>
      <c r="L100" s="86"/>
      <c r="M100" s="404"/>
    </row>
    <row r="101" spans="1:13" ht="25.5" customHeight="1">
      <c r="A101" s="402"/>
      <c r="B101" s="406"/>
      <c r="C101" s="86"/>
      <c r="D101" s="815" t="s">
        <v>326</v>
      </c>
      <c r="E101" s="815"/>
      <c r="F101" s="815"/>
      <c r="G101" s="815"/>
      <c r="H101" s="815"/>
      <c r="I101" s="815"/>
      <c r="J101" s="815"/>
      <c r="K101" s="815"/>
      <c r="L101" s="815"/>
      <c r="M101" s="404"/>
    </row>
    <row r="102" spans="1:13" ht="14.25">
      <c r="A102" s="402"/>
      <c r="B102" s="406"/>
      <c r="C102" s="86"/>
      <c r="D102" s="86"/>
      <c r="E102" s="86"/>
      <c r="F102" s="86"/>
      <c r="G102" s="86"/>
      <c r="H102" s="86"/>
      <c r="I102" s="86"/>
      <c r="J102" s="86"/>
      <c r="K102" s="86"/>
      <c r="L102" s="86"/>
      <c r="M102" s="404"/>
    </row>
    <row r="103" spans="1:13" ht="14.25">
      <c r="A103" s="402"/>
      <c r="B103" s="405">
        <v>5</v>
      </c>
      <c r="C103" s="801" t="s">
        <v>210</v>
      </c>
      <c r="D103" s="801"/>
      <c r="E103" s="801"/>
      <c r="F103" s="801"/>
      <c r="G103" s="801"/>
      <c r="H103" s="801"/>
      <c r="I103" s="86"/>
      <c r="J103" s="86"/>
      <c r="K103" s="86"/>
      <c r="L103" s="86"/>
      <c r="M103" s="404"/>
    </row>
    <row r="104" spans="1:13" ht="14.25">
      <c r="A104" s="402"/>
      <c r="B104" s="406"/>
      <c r="C104" s="407" t="s">
        <v>327</v>
      </c>
      <c r="D104" s="86"/>
      <c r="E104" s="86"/>
      <c r="F104" s="86"/>
      <c r="G104" s="86"/>
      <c r="H104" s="86"/>
      <c r="I104" s="86"/>
      <c r="J104" s="86"/>
      <c r="K104" s="86"/>
      <c r="L104" s="86"/>
      <c r="M104" s="404"/>
    </row>
    <row r="105" spans="1:13" ht="14.25">
      <c r="A105" s="402"/>
      <c r="B105" s="406"/>
      <c r="C105" s="86" t="s">
        <v>524</v>
      </c>
      <c r="D105" s="86"/>
      <c r="E105" s="86"/>
      <c r="F105" s="86"/>
      <c r="G105" s="86"/>
      <c r="H105" s="86"/>
      <c r="I105" s="86"/>
      <c r="J105" s="86"/>
      <c r="K105" s="86"/>
      <c r="L105" s="86"/>
      <c r="M105" s="404"/>
    </row>
    <row r="106" spans="1:13" ht="14.25">
      <c r="A106" s="402"/>
      <c r="B106" s="406"/>
      <c r="C106" s="86" t="s">
        <v>223</v>
      </c>
      <c r="D106" s="86"/>
      <c r="E106" s="86"/>
      <c r="F106" s="86"/>
      <c r="G106" s="86"/>
      <c r="H106" s="86"/>
      <c r="I106" s="86"/>
      <c r="J106" s="86"/>
      <c r="K106" s="86"/>
      <c r="L106" s="86"/>
      <c r="M106" s="404"/>
    </row>
    <row r="107" spans="1:13" ht="14.25">
      <c r="A107" s="402"/>
      <c r="B107" s="406"/>
      <c r="C107" s="86"/>
      <c r="D107" s="86"/>
      <c r="E107" s="86"/>
      <c r="F107" s="86"/>
      <c r="G107" s="86"/>
      <c r="H107" s="86"/>
      <c r="I107" s="86"/>
      <c r="J107" s="86"/>
      <c r="K107" s="86"/>
      <c r="L107" s="86"/>
      <c r="M107" s="404"/>
    </row>
    <row r="108" spans="1:13" ht="14.25">
      <c r="A108" s="402"/>
      <c r="B108" s="405">
        <v>6</v>
      </c>
      <c r="C108" s="801" t="s">
        <v>211</v>
      </c>
      <c r="D108" s="801"/>
      <c r="E108" s="801"/>
      <c r="F108" s="801"/>
      <c r="G108" s="801"/>
      <c r="H108" s="801"/>
      <c r="I108" s="86"/>
      <c r="J108" s="86"/>
      <c r="K108" s="86"/>
      <c r="L108" s="86"/>
      <c r="M108" s="404"/>
    </row>
    <row r="109" spans="1:13" ht="14.25">
      <c r="A109" s="402"/>
      <c r="B109" s="406"/>
      <c r="C109" s="86" t="s">
        <v>317</v>
      </c>
      <c r="D109" s="86"/>
      <c r="E109" s="86"/>
      <c r="F109" s="86"/>
      <c r="G109" s="86"/>
      <c r="H109" s="86"/>
      <c r="I109" s="86"/>
      <c r="J109" s="86"/>
      <c r="K109" s="86"/>
      <c r="L109" s="86"/>
      <c r="M109" s="404"/>
    </row>
    <row r="110" spans="1:13" ht="14.25">
      <c r="A110" s="402"/>
      <c r="B110" s="406"/>
      <c r="C110" s="86"/>
      <c r="D110" s="86"/>
      <c r="E110" s="86"/>
      <c r="F110" s="86"/>
      <c r="G110" s="86"/>
      <c r="H110" s="86"/>
      <c r="I110" s="86"/>
      <c r="J110" s="86"/>
      <c r="K110" s="86"/>
      <c r="L110" s="86"/>
      <c r="M110" s="404"/>
    </row>
    <row r="111" spans="1:13" ht="14.25">
      <c r="A111" s="402"/>
      <c r="B111" s="405">
        <v>7</v>
      </c>
      <c r="C111" s="801" t="s">
        <v>212</v>
      </c>
      <c r="D111" s="801"/>
      <c r="E111" s="801"/>
      <c r="F111" s="801"/>
      <c r="G111" s="801"/>
      <c r="H111" s="801"/>
      <c r="I111" s="86"/>
      <c r="J111" s="86"/>
      <c r="K111" s="86"/>
      <c r="L111" s="86"/>
      <c r="M111" s="404"/>
    </row>
    <row r="112" spans="1:13" ht="14.25">
      <c r="A112" s="402"/>
      <c r="B112" s="406"/>
      <c r="C112" s="407" t="s">
        <v>328</v>
      </c>
      <c r="D112" s="86"/>
      <c r="E112" s="86"/>
      <c r="F112" s="86"/>
      <c r="G112" s="86"/>
      <c r="H112" s="86"/>
      <c r="I112" s="86"/>
      <c r="J112" s="86"/>
      <c r="K112" s="86"/>
      <c r="L112" s="86"/>
      <c r="M112" s="404"/>
    </row>
    <row r="113" spans="1:13" ht="25.5" customHeight="1">
      <c r="A113" s="402"/>
      <c r="B113" s="406"/>
      <c r="C113" s="802" t="s">
        <v>413</v>
      </c>
      <c r="D113" s="802"/>
      <c r="E113" s="802"/>
      <c r="F113" s="802"/>
      <c r="G113" s="802"/>
      <c r="H113" s="802"/>
      <c r="I113" s="802"/>
      <c r="J113" s="802"/>
      <c r="K113" s="802"/>
      <c r="L113" s="802"/>
      <c r="M113" s="404"/>
    </row>
    <row r="114" spans="1:13" ht="14.25">
      <c r="A114" s="402"/>
      <c r="B114" s="406"/>
      <c r="C114" s="86"/>
      <c r="D114" s="86"/>
      <c r="E114" s="86"/>
      <c r="F114" s="86"/>
      <c r="G114" s="86"/>
      <c r="H114" s="86"/>
      <c r="I114" s="86"/>
      <c r="J114" s="86"/>
      <c r="K114" s="86"/>
      <c r="L114" s="86"/>
      <c r="M114" s="404"/>
    </row>
    <row r="115" spans="1:13" ht="14.25">
      <c r="A115" s="402"/>
      <c r="B115" s="405">
        <v>8</v>
      </c>
      <c r="C115" s="801" t="s">
        <v>213</v>
      </c>
      <c r="D115" s="801"/>
      <c r="E115" s="801"/>
      <c r="F115" s="801"/>
      <c r="G115" s="801"/>
      <c r="H115" s="801"/>
      <c r="I115" s="86"/>
      <c r="J115" s="86"/>
      <c r="K115" s="86"/>
      <c r="L115" s="86"/>
      <c r="M115" s="404"/>
    </row>
    <row r="116" spans="1:13" ht="14.25">
      <c r="A116" s="402"/>
      <c r="B116" s="406"/>
      <c r="C116" s="86" t="s">
        <v>525</v>
      </c>
      <c r="D116" s="86"/>
      <c r="E116" s="86"/>
      <c r="F116" s="86"/>
      <c r="G116" s="86"/>
      <c r="H116" s="86"/>
      <c r="I116" s="86"/>
      <c r="J116" s="86"/>
      <c r="K116" s="86"/>
      <c r="L116" s="86"/>
      <c r="M116" s="404"/>
    </row>
    <row r="117" spans="1:13" ht="14.25">
      <c r="A117" s="402"/>
      <c r="B117" s="406"/>
      <c r="C117" s="86"/>
      <c r="D117" s="86"/>
      <c r="E117" s="86"/>
      <c r="F117" s="86"/>
      <c r="G117" s="86"/>
      <c r="H117" s="86"/>
      <c r="I117" s="86"/>
      <c r="J117" s="86"/>
      <c r="K117" s="86"/>
      <c r="L117" s="86"/>
      <c r="M117" s="404"/>
    </row>
    <row r="118" spans="1:13" ht="15" customHeight="1">
      <c r="A118" s="402"/>
      <c r="B118" s="405">
        <v>9</v>
      </c>
      <c r="C118" s="801" t="s">
        <v>219</v>
      </c>
      <c r="D118" s="801"/>
      <c r="E118" s="801"/>
      <c r="F118" s="801"/>
      <c r="G118" s="801"/>
      <c r="H118" s="801"/>
      <c r="I118" s="86"/>
      <c r="J118" s="86"/>
      <c r="K118" s="86"/>
      <c r="L118" s="86"/>
      <c r="M118" s="404"/>
    </row>
    <row r="119" spans="1:13" ht="30.75" customHeight="1">
      <c r="A119" s="402"/>
      <c r="B119" s="406"/>
      <c r="C119" s="824" t="s">
        <v>431</v>
      </c>
      <c r="D119" s="824"/>
      <c r="E119" s="824"/>
      <c r="F119" s="824"/>
      <c r="G119" s="824"/>
      <c r="H119" s="824"/>
      <c r="I119" s="824"/>
      <c r="J119" s="824"/>
      <c r="K119" s="824"/>
      <c r="L119" s="824"/>
      <c r="M119" s="404"/>
    </row>
    <row r="120" spans="1:13" ht="15" customHeight="1">
      <c r="A120" s="402"/>
      <c r="B120" s="406"/>
      <c r="C120" s="86" t="s">
        <v>416</v>
      </c>
      <c r="D120" s="86"/>
      <c r="E120" s="86"/>
      <c r="F120" s="86"/>
      <c r="G120" s="86"/>
      <c r="H120" s="86"/>
      <c r="I120" s="86"/>
      <c r="J120" s="86"/>
      <c r="K120" s="86"/>
      <c r="L120" s="86"/>
      <c r="M120" s="404"/>
    </row>
    <row r="121" spans="1:13" ht="15" customHeight="1">
      <c r="A121" s="402"/>
      <c r="B121" s="406"/>
      <c r="C121" s="86" t="s">
        <v>515</v>
      </c>
      <c r="D121" s="86"/>
      <c r="E121" s="86"/>
      <c r="F121" s="86"/>
      <c r="G121" s="86"/>
      <c r="H121" s="86"/>
      <c r="I121" s="86"/>
      <c r="J121" s="86"/>
      <c r="K121" s="86"/>
      <c r="L121" s="86"/>
      <c r="M121" s="404"/>
    </row>
    <row r="122" spans="1:13" ht="15" customHeight="1">
      <c r="A122" s="402"/>
      <c r="B122" s="406"/>
      <c r="C122" s="86"/>
      <c r="D122" s="86"/>
      <c r="E122" s="86"/>
      <c r="F122" s="86"/>
      <c r="G122" s="86"/>
      <c r="H122" s="86"/>
      <c r="I122" s="86"/>
      <c r="J122" s="86"/>
      <c r="K122" s="86"/>
      <c r="L122" s="86"/>
      <c r="M122" s="404"/>
    </row>
    <row r="123" spans="1:13" ht="25.5" customHeight="1">
      <c r="A123" s="402"/>
      <c r="B123" s="405">
        <v>10</v>
      </c>
      <c r="C123" s="814" t="s">
        <v>429</v>
      </c>
      <c r="D123" s="814"/>
      <c r="E123" s="814"/>
      <c r="F123" s="814"/>
      <c r="G123" s="814"/>
      <c r="H123" s="814"/>
      <c r="I123" s="86"/>
      <c r="J123" s="86"/>
      <c r="K123" s="86"/>
      <c r="L123" s="86"/>
      <c r="M123" s="404"/>
    </row>
    <row r="124" spans="1:13" ht="68.25" customHeight="1">
      <c r="A124" s="402"/>
      <c r="B124" s="406"/>
      <c r="C124" s="803" t="s">
        <v>430</v>
      </c>
      <c r="D124" s="803"/>
      <c r="E124" s="803"/>
      <c r="F124" s="803"/>
      <c r="G124" s="803"/>
      <c r="H124" s="803"/>
      <c r="I124" s="803"/>
      <c r="J124" s="803"/>
      <c r="K124" s="803"/>
      <c r="L124" s="803"/>
      <c r="M124" s="404"/>
    </row>
    <row r="125" spans="1:13" ht="15" customHeight="1">
      <c r="A125" s="402"/>
      <c r="B125" s="406"/>
      <c r="C125" s="86"/>
      <c r="D125" s="86"/>
      <c r="E125" s="86"/>
      <c r="F125" s="86"/>
      <c r="G125" s="86"/>
      <c r="H125" s="86"/>
      <c r="I125" s="86"/>
      <c r="J125" s="86"/>
      <c r="K125" s="86"/>
      <c r="L125" s="86"/>
      <c r="M125" s="404"/>
    </row>
    <row r="126" spans="1:13" ht="25.5" customHeight="1">
      <c r="A126" s="402"/>
      <c r="B126" s="405">
        <v>11</v>
      </c>
      <c r="C126" s="814" t="s">
        <v>417</v>
      </c>
      <c r="D126" s="814"/>
      <c r="E126" s="814"/>
      <c r="F126" s="814"/>
      <c r="G126" s="814"/>
      <c r="H126" s="814"/>
      <c r="I126" s="86"/>
      <c r="J126" s="86"/>
      <c r="K126" s="86"/>
      <c r="L126" s="86"/>
      <c r="M126" s="404"/>
    </row>
    <row r="127" spans="1:13" ht="79.5" customHeight="1">
      <c r="A127" s="402"/>
      <c r="B127" s="406"/>
      <c r="C127" s="803" t="s">
        <v>542</v>
      </c>
      <c r="D127" s="803"/>
      <c r="E127" s="803"/>
      <c r="F127" s="803"/>
      <c r="G127" s="803"/>
      <c r="H127" s="803"/>
      <c r="I127" s="803"/>
      <c r="J127" s="803"/>
      <c r="K127" s="803"/>
      <c r="L127" s="803"/>
      <c r="M127" s="404"/>
    </row>
    <row r="128" spans="1:13" ht="15" customHeight="1">
      <c r="A128" s="402"/>
      <c r="B128" s="406"/>
      <c r="C128" s="86"/>
      <c r="D128" s="86"/>
      <c r="E128" s="86"/>
      <c r="F128" s="86"/>
      <c r="G128" s="86"/>
      <c r="H128" s="86"/>
      <c r="I128" s="86"/>
      <c r="J128" s="86"/>
      <c r="K128" s="86"/>
      <c r="L128" s="86"/>
      <c r="M128" s="404"/>
    </row>
    <row r="129" spans="1:13" ht="25.5" customHeight="1">
      <c r="A129" s="402"/>
      <c r="B129" s="405">
        <v>12</v>
      </c>
      <c r="C129" s="814" t="s">
        <v>108</v>
      </c>
      <c r="D129" s="814"/>
      <c r="E129" s="814"/>
      <c r="F129" s="814"/>
      <c r="G129" s="814"/>
      <c r="H129" s="814"/>
      <c r="I129" s="85"/>
      <c r="J129" s="85"/>
      <c r="K129" s="85"/>
      <c r="L129" s="85"/>
      <c r="M129" s="404"/>
    </row>
    <row r="130" spans="1:13" ht="16.5" customHeight="1">
      <c r="A130" s="402"/>
      <c r="B130" s="406"/>
      <c r="C130" s="809" t="s">
        <v>414</v>
      </c>
      <c r="D130" s="809"/>
      <c r="E130" s="809"/>
      <c r="F130" s="809"/>
      <c r="G130" s="809"/>
      <c r="H130" s="809"/>
      <c r="I130" s="809"/>
      <c r="J130" s="809"/>
      <c r="K130" s="809"/>
      <c r="L130" s="809"/>
      <c r="M130" s="404"/>
    </row>
    <row r="131" spans="1:13" ht="15" customHeight="1">
      <c r="A131" s="402"/>
      <c r="B131" s="406"/>
      <c r="C131" s="85"/>
      <c r="D131" s="85"/>
      <c r="E131" s="85"/>
      <c r="F131" s="85"/>
      <c r="G131" s="85"/>
      <c r="H131" s="85"/>
      <c r="I131" s="85"/>
      <c r="J131" s="85"/>
      <c r="K131" s="85"/>
      <c r="L131" s="85"/>
      <c r="M131" s="404"/>
    </row>
    <row r="132" spans="1:13" ht="15" customHeight="1">
      <c r="A132" s="402"/>
      <c r="B132" s="405">
        <v>13</v>
      </c>
      <c r="C132" s="801" t="s">
        <v>198</v>
      </c>
      <c r="D132" s="801"/>
      <c r="E132" s="801"/>
      <c r="F132" s="801"/>
      <c r="G132" s="801"/>
      <c r="H132" s="801"/>
      <c r="I132" s="85"/>
      <c r="J132" s="85"/>
      <c r="K132" s="85"/>
      <c r="L132" s="85"/>
      <c r="M132" s="404"/>
    </row>
    <row r="133" spans="1:13" ht="18" customHeight="1">
      <c r="A133" s="402"/>
      <c r="B133" s="406"/>
      <c r="C133" s="809" t="s">
        <v>306</v>
      </c>
      <c r="D133" s="809"/>
      <c r="E133" s="809"/>
      <c r="F133" s="809"/>
      <c r="G133" s="809"/>
      <c r="H133" s="809"/>
      <c r="I133" s="809"/>
      <c r="J133" s="809"/>
      <c r="K133" s="809"/>
      <c r="L133" s="809"/>
      <c r="M133" s="404"/>
    </row>
    <row r="134" spans="1:13" ht="18" customHeight="1">
      <c r="A134" s="402"/>
      <c r="B134" s="406"/>
      <c r="C134" s="705"/>
      <c r="D134" s="705"/>
      <c r="E134" s="705"/>
      <c r="F134" s="705"/>
      <c r="G134" s="705"/>
      <c r="H134" s="705"/>
      <c r="I134" s="705"/>
      <c r="J134" s="705"/>
      <c r="K134" s="705"/>
      <c r="L134" s="705"/>
      <c r="M134" s="404"/>
    </row>
    <row r="135" spans="1:13" ht="25.5" customHeight="1">
      <c r="A135" s="402"/>
      <c r="B135" s="405">
        <v>14</v>
      </c>
      <c r="C135" s="814" t="s">
        <v>418</v>
      </c>
      <c r="D135" s="814"/>
      <c r="E135" s="814"/>
      <c r="F135" s="814"/>
      <c r="G135" s="814"/>
      <c r="H135" s="814"/>
      <c r="I135" s="705"/>
      <c r="J135" s="705"/>
      <c r="K135" s="705"/>
      <c r="L135" s="705"/>
      <c r="M135" s="404"/>
    </row>
    <row r="136" spans="1:13" ht="58.5" customHeight="1">
      <c r="A136" s="402"/>
      <c r="B136" s="406"/>
      <c r="C136" s="824" t="s">
        <v>419</v>
      </c>
      <c r="D136" s="824"/>
      <c r="E136" s="824"/>
      <c r="F136" s="824"/>
      <c r="G136" s="824"/>
      <c r="H136" s="824"/>
      <c r="I136" s="824"/>
      <c r="J136" s="824"/>
      <c r="K136" s="824"/>
      <c r="L136" s="824"/>
      <c r="M136" s="404"/>
    </row>
    <row r="137" spans="1:13" ht="18" customHeight="1">
      <c r="A137" s="402"/>
      <c r="B137" s="406"/>
      <c r="C137" s="705"/>
      <c r="D137" s="705"/>
      <c r="E137" s="705"/>
      <c r="F137" s="705"/>
      <c r="G137" s="705"/>
      <c r="H137" s="705"/>
      <c r="I137" s="705"/>
      <c r="J137" s="705"/>
      <c r="K137" s="705"/>
      <c r="L137" s="705"/>
      <c r="M137" s="404"/>
    </row>
    <row r="138" spans="1:13" ht="25.5" customHeight="1">
      <c r="A138" s="402"/>
      <c r="B138" s="405">
        <v>15</v>
      </c>
      <c r="C138" s="814" t="s">
        <v>420</v>
      </c>
      <c r="D138" s="814"/>
      <c r="E138" s="814"/>
      <c r="F138" s="814"/>
      <c r="G138" s="814"/>
      <c r="H138" s="814"/>
      <c r="I138" s="705"/>
      <c r="J138" s="705"/>
      <c r="K138" s="705"/>
      <c r="L138" s="705"/>
      <c r="M138" s="404"/>
    </row>
    <row r="139" spans="1:13" ht="136.5" customHeight="1">
      <c r="A139" s="402"/>
      <c r="B139" s="406"/>
      <c r="C139" s="809" t="s">
        <v>421</v>
      </c>
      <c r="D139" s="809"/>
      <c r="E139" s="809"/>
      <c r="F139" s="809"/>
      <c r="G139" s="809"/>
      <c r="H139" s="809"/>
      <c r="I139" s="809"/>
      <c r="J139" s="809"/>
      <c r="K139" s="809"/>
      <c r="L139" s="809"/>
      <c r="M139" s="404"/>
    </row>
    <row r="140" spans="1:13" ht="18" customHeight="1">
      <c r="A140" s="402"/>
      <c r="B140" s="406"/>
      <c r="C140" s="705"/>
      <c r="D140" s="705"/>
      <c r="E140" s="705"/>
      <c r="F140" s="705"/>
      <c r="G140" s="705"/>
      <c r="H140" s="705"/>
      <c r="I140" s="705"/>
      <c r="J140" s="705"/>
      <c r="K140" s="705"/>
      <c r="L140" s="705"/>
      <c r="M140" s="404"/>
    </row>
    <row r="141" spans="1:13" ht="39.75" customHeight="1">
      <c r="A141" s="402"/>
      <c r="B141" s="405">
        <v>16</v>
      </c>
      <c r="C141" s="814" t="s">
        <v>422</v>
      </c>
      <c r="D141" s="814"/>
      <c r="E141" s="814"/>
      <c r="F141" s="814"/>
      <c r="G141" s="814"/>
      <c r="H141" s="814"/>
      <c r="I141" s="705"/>
      <c r="J141" s="705"/>
      <c r="K141" s="705"/>
      <c r="L141" s="705"/>
      <c r="M141" s="404"/>
    </row>
    <row r="142" spans="1:13" ht="174" customHeight="1">
      <c r="A142" s="402"/>
      <c r="B142" s="406"/>
      <c r="C142" s="809" t="s">
        <v>526</v>
      </c>
      <c r="D142" s="809"/>
      <c r="E142" s="809"/>
      <c r="F142" s="809"/>
      <c r="G142" s="809"/>
      <c r="H142" s="809"/>
      <c r="I142" s="809"/>
      <c r="J142" s="809"/>
      <c r="K142" s="809"/>
      <c r="L142" s="809"/>
      <c r="M142" s="404"/>
    </row>
    <row r="143" spans="1:13" ht="18" customHeight="1">
      <c r="A143" s="402"/>
      <c r="B143" s="406"/>
      <c r="C143" s="705"/>
      <c r="D143" s="705"/>
      <c r="E143" s="705"/>
      <c r="F143" s="705"/>
      <c r="G143" s="705"/>
      <c r="H143" s="705"/>
      <c r="I143" s="705"/>
      <c r="J143" s="705"/>
      <c r="K143" s="705"/>
      <c r="L143" s="705"/>
      <c r="M143" s="404"/>
    </row>
    <row r="144" spans="1:13" ht="14.25">
      <c r="A144" s="402"/>
      <c r="B144" s="405">
        <v>17</v>
      </c>
      <c r="C144" s="814" t="s">
        <v>423</v>
      </c>
      <c r="D144" s="814"/>
      <c r="E144" s="814"/>
      <c r="F144" s="814"/>
      <c r="G144" s="814"/>
      <c r="H144" s="814"/>
      <c r="I144" s="705"/>
      <c r="J144" s="705"/>
      <c r="K144" s="705"/>
      <c r="L144" s="705"/>
      <c r="M144" s="404"/>
    </row>
    <row r="145" spans="1:13" ht="45" customHeight="1">
      <c r="A145" s="402"/>
      <c r="B145" s="406"/>
      <c r="C145" s="809" t="s">
        <v>424</v>
      </c>
      <c r="D145" s="809"/>
      <c r="E145" s="809"/>
      <c r="F145" s="809"/>
      <c r="G145" s="809"/>
      <c r="H145" s="809"/>
      <c r="I145" s="809"/>
      <c r="J145" s="809"/>
      <c r="K145" s="809"/>
      <c r="L145" s="809"/>
      <c r="M145" s="404"/>
    </row>
    <row r="146" spans="1:13" ht="18" customHeight="1">
      <c r="A146" s="402"/>
      <c r="B146" s="406"/>
      <c r="C146" s="705"/>
      <c r="D146" s="705"/>
      <c r="E146" s="705"/>
      <c r="F146" s="705"/>
      <c r="G146" s="705"/>
      <c r="H146" s="705"/>
      <c r="I146" s="705"/>
      <c r="J146" s="705"/>
      <c r="K146" s="705"/>
      <c r="L146" s="705"/>
      <c r="M146" s="404"/>
    </row>
    <row r="147" spans="1:13" ht="25.5" customHeight="1">
      <c r="A147" s="402"/>
      <c r="B147" s="405">
        <v>18</v>
      </c>
      <c r="C147" s="814" t="s">
        <v>425</v>
      </c>
      <c r="D147" s="814"/>
      <c r="E147" s="814"/>
      <c r="F147" s="814"/>
      <c r="G147" s="814"/>
      <c r="H147" s="814"/>
      <c r="I147" s="705"/>
      <c r="J147" s="705"/>
      <c r="K147" s="705"/>
      <c r="L147" s="705"/>
      <c r="M147" s="404"/>
    </row>
    <row r="148" spans="1:13" ht="58.5" customHeight="1">
      <c r="A148" s="402"/>
      <c r="B148" s="406"/>
      <c r="C148" s="809" t="s">
        <v>426</v>
      </c>
      <c r="D148" s="809"/>
      <c r="E148" s="809"/>
      <c r="F148" s="809"/>
      <c r="G148" s="809"/>
      <c r="H148" s="809"/>
      <c r="I148" s="809"/>
      <c r="J148" s="809"/>
      <c r="K148" s="809"/>
      <c r="L148" s="809"/>
      <c r="M148" s="404"/>
    </row>
    <row r="149" spans="1:13" ht="18" customHeight="1">
      <c r="A149" s="402"/>
      <c r="B149" s="406"/>
      <c r="C149" s="705"/>
      <c r="D149" s="705"/>
      <c r="E149" s="705"/>
      <c r="F149" s="705"/>
      <c r="G149" s="705"/>
      <c r="H149" s="705"/>
      <c r="I149" s="705"/>
      <c r="J149" s="705"/>
      <c r="K149" s="705"/>
      <c r="L149" s="705"/>
      <c r="M149" s="404"/>
    </row>
    <row r="150" spans="1:13" ht="25.5" customHeight="1">
      <c r="A150" s="402"/>
      <c r="B150" s="405">
        <v>19</v>
      </c>
      <c r="C150" s="814" t="s">
        <v>427</v>
      </c>
      <c r="D150" s="814"/>
      <c r="E150" s="814"/>
      <c r="F150" s="814"/>
      <c r="G150" s="814"/>
      <c r="H150" s="814"/>
      <c r="I150" s="705"/>
      <c r="J150" s="705"/>
      <c r="K150" s="705"/>
      <c r="L150" s="705"/>
      <c r="M150" s="404"/>
    </row>
    <row r="151" spans="1:13" ht="58.5" customHeight="1">
      <c r="A151" s="402"/>
      <c r="B151" s="406"/>
      <c r="C151" s="809" t="s">
        <v>428</v>
      </c>
      <c r="D151" s="809"/>
      <c r="E151" s="809"/>
      <c r="F151" s="809"/>
      <c r="G151" s="809"/>
      <c r="H151" s="809"/>
      <c r="I151" s="809"/>
      <c r="J151" s="809"/>
      <c r="K151" s="809"/>
      <c r="L151" s="809"/>
      <c r="M151" s="404"/>
    </row>
    <row r="152" spans="1:13" ht="18" customHeight="1">
      <c r="A152" s="402"/>
      <c r="B152" s="406"/>
      <c r="C152" s="705"/>
      <c r="D152" s="705"/>
      <c r="E152" s="705"/>
      <c r="F152" s="705"/>
      <c r="G152" s="705"/>
      <c r="H152" s="705"/>
      <c r="I152" s="705"/>
      <c r="J152" s="705"/>
      <c r="K152" s="705"/>
      <c r="L152" s="705"/>
      <c r="M152" s="404"/>
    </row>
    <row r="153" spans="1:13" ht="14.25">
      <c r="A153" s="402"/>
      <c r="B153" s="405">
        <v>20</v>
      </c>
      <c r="C153" s="814" t="s">
        <v>432</v>
      </c>
      <c r="D153" s="814"/>
      <c r="E153" s="814"/>
      <c r="F153" s="814"/>
      <c r="G153" s="814"/>
      <c r="H153" s="814"/>
      <c r="I153" s="705"/>
      <c r="J153" s="705"/>
      <c r="K153" s="705"/>
      <c r="L153" s="705"/>
      <c r="M153" s="404"/>
    </row>
    <row r="154" spans="1:13" ht="15" customHeight="1">
      <c r="A154" s="402"/>
      <c r="B154" s="406"/>
      <c r="C154" s="825" t="s">
        <v>433</v>
      </c>
      <c r="D154" s="825"/>
      <c r="E154" s="825"/>
      <c r="F154" s="825"/>
      <c r="G154" s="825"/>
      <c r="H154" s="825"/>
      <c r="I154" s="825"/>
      <c r="J154" s="825"/>
      <c r="K154" s="825"/>
      <c r="L154" s="825"/>
      <c r="M154" s="404"/>
    </row>
    <row r="155" spans="1:13" ht="15" thickBot="1">
      <c r="A155" s="408"/>
      <c r="B155" s="409"/>
      <c r="C155" s="409"/>
      <c r="D155" s="409"/>
      <c r="E155" s="409"/>
      <c r="F155" s="409"/>
      <c r="G155" s="409"/>
      <c r="H155" s="409"/>
      <c r="I155" s="409"/>
      <c r="J155" s="409"/>
      <c r="K155" s="409"/>
      <c r="L155" s="409"/>
      <c r="M155" s="410"/>
    </row>
    <row r="156" ht="14.25">
      <c r="B156" s="411"/>
    </row>
  </sheetData>
  <sheetProtection/>
  <mergeCells count="73">
    <mergeCell ref="C153:H153"/>
    <mergeCell ref="C154:L154"/>
    <mergeCell ref="C144:H144"/>
    <mergeCell ref="C145:L145"/>
    <mergeCell ref="C147:H147"/>
    <mergeCell ref="C148:L148"/>
    <mergeCell ref="C150:H150"/>
    <mergeCell ref="C151:L151"/>
    <mergeCell ref="C135:H135"/>
    <mergeCell ref="C136:L136"/>
    <mergeCell ref="C138:H138"/>
    <mergeCell ref="C139:L139"/>
    <mergeCell ref="C141:H141"/>
    <mergeCell ref="C142:L142"/>
    <mergeCell ref="C133:L133"/>
    <mergeCell ref="C115:H115"/>
    <mergeCell ref="C123:H123"/>
    <mergeCell ref="C129:H129"/>
    <mergeCell ref="C95:H95"/>
    <mergeCell ref="C118:H118"/>
    <mergeCell ref="C108:H108"/>
    <mergeCell ref="C119:L119"/>
    <mergeCell ref="C124:L124"/>
    <mergeCell ref="B2:L2"/>
    <mergeCell ref="C4:L4"/>
    <mergeCell ref="C6:L6"/>
    <mergeCell ref="C11:L11"/>
    <mergeCell ref="C12:L12"/>
    <mergeCell ref="C14:I14"/>
    <mergeCell ref="C5:L5"/>
    <mergeCell ref="C16:L16"/>
    <mergeCell ref="C18:L18"/>
    <mergeCell ref="C19:I19"/>
    <mergeCell ref="C23:L24"/>
    <mergeCell ref="C27:L28"/>
    <mergeCell ref="C20:L20"/>
    <mergeCell ref="C22:L22"/>
    <mergeCell ref="C26:L26"/>
    <mergeCell ref="C34:L34"/>
    <mergeCell ref="C36:L36"/>
    <mergeCell ref="C38:L38"/>
    <mergeCell ref="C42:L42"/>
    <mergeCell ref="C49:L49"/>
    <mergeCell ref="C30:L30"/>
    <mergeCell ref="C51:L51"/>
    <mergeCell ref="C130:L130"/>
    <mergeCell ref="C132:H132"/>
    <mergeCell ref="C71:L71"/>
    <mergeCell ref="C72:L72"/>
    <mergeCell ref="C76:L76"/>
    <mergeCell ref="C78:L78"/>
    <mergeCell ref="B86:L86"/>
    <mergeCell ref="C126:H126"/>
    <mergeCell ref="D101:L101"/>
    <mergeCell ref="C80:L80"/>
    <mergeCell ref="C82:L82"/>
    <mergeCell ref="C62:L62"/>
    <mergeCell ref="C68:L68"/>
    <mergeCell ref="C69:L69"/>
    <mergeCell ref="C52:L52"/>
    <mergeCell ref="C58:L58"/>
    <mergeCell ref="C55:L55"/>
    <mergeCell ref="C59:L59"/>
    <mergeCell ref="C92:H92"/>
    <mergeCell ref="C90:L90"/>
    <mergeCell ref="C113:L113"/>
    <mergeCell ref="C88:H88"/>
    <mergeCell ref="C98:H98"/>
    <mergeCell ref="C127:L127"/>
    <mergeCell ref="C111:H111"/>
    <mergeCell ref="C103:H103"/>
    <mergeCell ref="C89:L89"/>
    <mergeCell ref="C93:L93"/>
  </mergeCells>
  <printOptions/>
  <pageMargins left="0.7086614173228347" right="0.7086614173228347" top="0.7480314960629921" bottom="0.7480314960629921" header="0.31496062992125984" footer="0.3149606299212598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euil16">
    <tabColor rgb="FF92D050"/>
  </sheetPr>
  <dimension ref="A1:IV48"/>
  <sheetViews>
    <sheetView showGridLines="0" zoomScale="80" zoomScaleNormal="80" zoomScalePageLayoutView="0" workbookViewId="0" topLeftCell="A1">
      <selection activeCell="A1" sqref="A1"/>
    </sheetView>
  </sheetViews>
  <sheetFormatPr defaultColWidth="11.421875" defaultRowHeight="15"/>
  <cols>
    <col min="1" max="1" width="31.140625" style="768" customWidth="1"/>
    <col min="2" max="2" width="24.8515625" style="768" bestFit="1" customWidth="1"/>
    <col min="3" max="3" width="24.421875" style="768" customWidth="1"/>
    <col min="4" max="4" width="33.7109375" style="768" customWidth="1"/>
    <col min="5" max="5" width="92.421875" style="768" customWidth="1"/>
    <col min="6" max="6" width="6.421875" style="768" customWidth="1"/>
    <col min="7" max="7" width="4.28125" style="411" customWidth="1"/>
    <col min="8" max="9" width="26.421875" style="411" customWidth="1"/>
    <col min="10" max="10" width="11.28125" style="411" customWidth="1"/>
    <col min="11" max="11" width="16.00390625" style="411" customWidth="1"/>
    <col min="12" max="50" width="16.00390625" style="706" customWidth="1"/>
    <col min="51" max="224" width="16.00390625" style="707" customWidth="1"/>
    <col min="225" max="16384" width="11.421875" style="707" customWidth="1"/>
  </cols>
  <sheetData>
    <row r="1" spans="1:19" ht="15">
      <c r="A1" s="772" t="s">
        <v>480</v>
      </c>
      <c r="B1" s="773"/>
      <c r="C1" s="773"/>
      <c r="D1" s="773"/>
      <c r="E1" s="773"/>
      <c r="F1" s="777"/>
      <c r="G1" s="774"/>
      <c r="H1" s="774"/>
      <c r="I1" s="774"/>
      <c r="J1" s="775"/>
      <c r="K1" s="775"/>
      <c r="L1" s="776"/>
      <c r="M1" s="776"/>
      <c r="N1" s="776"/>
      <c r="O1" s="776"/>
      <c r="P1" s="776"/>
      <c r="Q1" s="776"/>
      <c r="R1" s="776"/>
      <c r="S1" s="776"/>
    </row>
    <row r="2" spans="1:182" ht="38.25" customHeight="1">
      <c r="A2" s="828" t="s">
        <v>434</v>
      </c>
      <c r="B2" s="829"/>
      <c r="C2" s="829"/>
      <c r="D2" s="829"/>
      <c r="E2" s="829"/>
      <c r="F2" s="708"/>
      <c r="H2" s="830" t="s">
        <v>435</v>
      </c>
      <c r="I2" s="830"/>
      <c r="J2" s="709"/>
      <c r="K2" s="831"/>
      <c r="L2" s="831"/>
      <c r="M2" s="831"/>
      <c r="N2" s="831"/>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0"/>
      <c r="AX2" s="710"/>
      <c r="AY2" s="710"/>
      <c r="AZ2" s="710"/>
      <c r="BA2" s="710"/>
      <c r="BB2" s="710"/>
      <c r="BC2" s="710"/>
      <c r="BD2" s="710"/>
      <c r="BE2" s="710"/>
      <c r="BF2" s="710"/>
      <c r="BG2" s="710"/>
      <c r="BH2" s="710"/>
      <c r="BI2" s="710"/>
      <c r="BJ2" s="710"/>
      <c r="BK2" s="710"/>
      <c r="BL2" s="710"/>
      <c r="BM2" s="710"/>
      <c r="BN2" s="710"/>
      <c r="BO2" s="710"/>
      <c r="BP2" s="710"/>
      <c r="BQ2" s="710"/>
      <c r="BR2" s="710"/>
      <c r="BS2" s="710"/>
      <c r="BT2" s="710"/>
      <c r="BU2" s="710"/>
      <c r="BV2" s="710"/>
      <c r="BW2" s="710"/>
      <c r="BX2" s="710"/>
      <c r="BY2" s="710"/>
      <c r="BZ2" s="710"/>
      <c r="CA2" s="710"/>
      <c r="CB2" s="710"/>
      <c r="CC2" s="710"/>
      <c r="CD2" s="710"/>
      <c r="CE2" s="710"/>
      <c r="CF2" s="710"/>
      <c r="CG2" s="710"/>
      <c r="CH2" s="710"/>
      <c r="CI2" s="710"/>
      <c r="CJ2" s="710"/>
      <c r="CK2" s="710"/>
      <c r="CL2" s="710"/>
      <c r="CM2" s="710"/>
      <c r="CN2" s="710"/>
      <c r="CO2" s="710"/>
      <c r="CP2" s="710"/>
      <c r="CQ2" s="710"/>
      <c r="CR2" s="710"/>
      <c r="CS2" s="710"/>
      <c r="CT2" s="710"/>
      <c r="CU2" s="710"/>
      <c r="CV2" s="710"/>
      <c r="CW2" s="710"/>
      <c r="CX2" s="710"/>
      <c r="CY2" s="710"/>
      <c r="CZ2" s="710"/>
      <c r="DA2" s="710"/>
      <c r="DB2" s="710"/>
      <c r="DC2" s="710"/>
      <c r="DD2" s="710"/>
      <c r="DE2" s="710"/>
      <c r="DF2" s="710"/>
      <c r="DG2" s="710"/>
      <c r="DH2" s="710"/>
      <c r="DI2" s="710"/>
      <c r="DJ2" s="710"/>
      <c r="DK2" s="710"/>
      <c r="DL2" s="710"/>
      <c r="DM2" s="710"/>
      <c r="DN2" s="710"/>
      <c r="DO2" s="710"/>
      <c r="DP2" s="710"/>
      <c r="DQ2" s="710"/>
      <c r="DR2" s="710"/>
      <c r="DS2" s="710"/>
      <c r="DT2" s="710"/>
      <c r="DU2" s="710"/>
      <c r="DV2" s="710"/>
      <c r="DW2" s="710"/>
      <c r="DX2" s="710"/>
      <c r="DY2" s="710"/>
      <c r="DZ2" s="710"/>
      <c r="EA2" s="710"/>
      <c r="EB2" s="710"/>
      <c r="EC2" s="710"/>
      <c r="ED2" s="710"/>
      <c r="EE2" s="710"/>
      <c r="EF2" s="710"/>
      <c r="EG2" s="710"/>
      <c r="EH2" s="710"/>
      <c r="EI2" s="710"/>
      <c r="EJ2" s="710"/>
      <c r="EK2" s="710"/>
      <c r="EL2" s="710"/>
      <c r="EM2" s="710"/>
      <c r="EN2" s="710"/>
      <c r="EO2" s="710"/>
      <c r="EP2" s="710"/>
      <c r="EQ2" s="710"/>
      <c r="ER2" s="710"/>
      <c r="ES2" s="710"/>
      <c r="ET2" s="710"/>
      <c r="EU2" s="710"/>
      <c r="EV2" s="710"/>
      <c r="EW2" s="710"/>
      <c r="EX2" s="710"/>
      <c r="EY2" s="710"/>
      <c r="EZ2" s="710"/>
      <c r="FA2" s="710"/>
      <c r="FB2" s="710"/>
      <c r="FC2" s="710"/>
      <c r="FD2" s="710"/>
      <c r="FE2" s="710"/>
      <c r="FF2" s="710"/>
      <c r="FG2" s="710"/>
      <c r="FH2" s="710"/>
      <c r="FI2" s="710"/>
      <c r="FJ2" s="710"/>
      <c r="FK2" s="710"/>
      <c r="FL2" s="710"/>
      <c r="FM2" s="710"/>
      <c r="FN2" s="710"/>
      <c r="FO2" s="710"/>
      <c r="FP2" s="710"/>
      <c r="FQ2" s="710"/>
      <c r="FR2" s="710"/>
      <c r="FS2" s="710"/>
      <c r="FT2" s="710"/>
      <c r="FU2" s="710"/>
      <c r="FV2" s="710"/>
      <c r="FW2" s="710"/>
      <c r="FX2" s="710"/>
      <c r="FY2" s="710"/>
      <c r="FZ2" s="710"/>
    </row>
    <row r="3" spans="1:182" ht="13.5">
      <c r="A3" s="711"/>
      <c r="B3" s="85"/>
      <c r="C3" s="85"/>
      <c r="D3" s="85"/>
      <c r="E3" s="85"/>
      <c r="F3" s="427"/>
      <c r="K3" s="831"/>
      <c r="L3" s="831"/>
      <c r="M3" s="831"/>
      <c r="N3" s="831"/>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6"/>
      <c r="BX3" s="706"/>
      <c r="BY3" s="706"/>
      <c r="BZ3" s="706"/>
      <c r="CA3" s="706"/>
      <c r="CB3" s="706"/>
      <c r="CC3" s="706"/>
      <c r="CD3" s="706"/>
      <c r="CE3" s="706"/>
      <c r="CF3" s="706"/>
      <c r="CG3" s="706"/>
      <c r="CH3" s="706"/>
      <c r="CI3" s="706"/>
      <c r="CJ3" s="706"/>
      <c r="CK3" s="706"/>
      <c r="CL3" s="706"/>
      <c r="CM3" s="706"/>
      <c r="CN3" s="706"/>
      <c r="CO3" s="706"/>
      <c r="CP3" s="706"/>
      <c r="CQ3" s="706"/>
      <c r="CR3" s="706"/>
      <c r="CS3" s="706"/>
      <c r="CT3" s="706"/>
      <c r="CU3" s="706"/>
      <c r="CV3" s="706"/>
      <c r="CW3" s="706"/>
      <c r="CX3" s="706"/>
      <c r="CY3" s="706"/>
      <c r="CZ3" s="706"/>
      <c r="DA3" s="706"/>
      <c r="DB3" s="706"/>
      <c r="DC3" s="706"/>
      <c r="DD3" s="706"/>
      <c r="DE3" s="706"/>
      <c r="DF3" s="706"/>
      <c r="DG3" s="706"/>
      <c r="DH3" s="706"/>
      <c r="DI3" s="706"/>
      <c r="DJ3" s="706"/>
      <c r="DK3" s="706"/>
      <c r="DL3" s="706"/>
      <c r="DM3" s="706"/>
      <c r="DN3" s="706"/>
      <c r="DO3" s="706"/>
      <c r="DP3" s="706"/>
      <c r="DQ3" s="706"/>
      <c r="DR3" s="706"/>
      <c r="DS3" s="706"/>
      <c r="DT3" s="706"/>
      <c r="DU3" s="706"/>
      <c r="DV3" s="706"/>
      <c r="DW3" s="706"/>
      <c r="DX3" s="706"/>
      <c r="DY3" s="706"/>
      <c r="DZ3" s="706"/>
      <c r="EA3" s="706"/>
      <c r="EB3" s="706"/>
      <c r="EC3" s="706"/>
      <c r="ED3" s="706"/>
      <c r="EE3" s="706"/>
      <c r="EF3" s="706"/>
      <c r="EG3" s="706"/>
      <c r="EH3" s="706"/>
      <c r="EI3" s="706"/>
      <c r="EJ3" s="706"/>
      <c r="EK3" s="706"/>
      <c r="EL3" s="706"/>
      <c r="EM3" s="706"/>
      <c r="EN3" s="706"/>
      <c r="EO3" s="706"/>
      <c r="EP3" s="706"/>
      <c r="EQ3" s="706"/>
      <c r="ER3" s="706"/>
      <c r="ES3" s="706"/>
      <c r="ET3" s="706"/>
      <c r="EU3" s="706"/>
      <c r="EV3" s="706"/>
      <c r="EW3" s="706"/>
      <c r="EX3" s="706"/>
      <c r="EY3" s="706"/>
      <c r="EZ3" s="706"/>
      <c r="FA3" s="706"/>
      <c r="FB3" s="706"/>
      <c r="FC3" s="706"/>
      <c r="FD3" s="706"/>
      <c r="FE3" s="706"/>
      <c r="FF3" s="706"/>
      <c r="FG3" s="706"/>
      <c r="FH3" s="706"/>
      <c r="FI3" s="706"/>
      <c r="FJ3" s="706"/>
      <c r="FK3" s="706"/>
      <c r="FL3" s="706"/>
      <c r="FM3" s="706"/>
      <c r="FN3" s="706"/>
      <c r="FO3" s="706"/>
      <c r="FP3" s="706"/>
      <c r="FQ3" s="706"/>
      <c r="FR3" s="706"/>
      <c r="FS3" s="706"/>
      <c r="FT3" s="706"/>
      <c r="FU3" s="706"/>
      <c r="FV3" s="706"/>
      <c r="FW3" s="706"/>
      <c r="FX3" s="706"/>
      <c r="FY3" s="706"/>
      <c r="FZ3" s="706"/>
    </row>
    <row r="4" spans="1:182" ht="14.25" thickBot="1">
      <c r="A4" s="711"/>
      <c r="B4" s="85"/>
      <c r="C4" s="85"/>
      <c r="D4" s="85"/>
      <c r="E4" s="85"/>
      <c r="F4" s="427"/>
      <c r="G4" s="709"/>
      <c r="H4" s="709"/>
      <c r="I4" s="709"/>
      <c r="J4" s="709"/>
      <c r="AY4" s="706"/>
      <c r="AZ4" s="706"/>
      <c r="BA4" s="706"/>
      <c r="BB4" s="706"/>
      <c r="BC4" s="706"/>
      <c r="BD4" s="706"/>
      <c r="BE4" s="706"/>
      <c r="BF4" s="706"/>
      <c r="BG4" s="706"/>
      <c r="BH4" s="706"/>
      <c r="BI4" s="706"/>
      <c r="BJ4" s="706"/>
      <c r="BK4" s="706"/>
      <c r="BL4" s="706"/>
      <c r="BM4" s="706"/>
      <c r="BN4" s="706"/>
      <c r="BO4" s="706"/>
      <c r="BP4" s="706"/>
      <c r="BQ4" s="706"/>
      <c r="BR4" s="706"/>
      <c r="BS4" s="706"/>
      <c r="BT4" s="706"/>
      <c r="BU4" s="706"/>
      <c r="BV4" s="706"/>
      <c r="BW4" s="706"/>
      <c r="BX4" s="706"/>
      <c r="BY4" s="706"/>
      <c r="BZ4" s="706"/>
      <c r="CA4" s="706"/>
      <c r="CB4" s="706"/>
      <c r="CC4" s="706"/>
      <c r="CD4" s="706"/>
      <c r="CE4" s="706"/>
      <c r="CF4" s="706"/>
      <c r="CG4" s="706"/>
      <c r="CH4" s="706"/>
      <c r="CI4" s="706"/>
      <c r="CJ4" s="706"/>
      <c r="CK4" s="706"/>
      <c r="CL4" s="706"/>
      <c r="CM4" s="706"/>
      <c r="CN4" s="706"/>
      <c r="CO4" s="706"/>
      <c r="CP4" s="706"/>
      <c r="CQ4" s="706"/>
      <c r="CR4" s="706"/>
      <c r="CS4" s="706"/>
      <c r="CT4" s="706"/>
      <c r="CU4" s="706"/>
      <c r="CV4" s="706"/>
      <c r="CW4" s="706"/>
      <c r="CX4" s="706"/>
      <c r="CY4" s="706"/>
      <c r="CZ4" s="706"/>
      <c r="DA4" s="706"/>
      <c r="DB4" s="706"/>
      <c r="DC4" s="706"/>
      <c r="DD4" s="706"/>
      <c r="DE4" s="706"/>
      <c r="DF4" s="706"/>
      <c r="DG4" s="706"/>
      <c r="DH4" s="706"/>
      <c r="DI4" s="706"/>
      <c r="DJ4" s="706"/>
      <c r="DK4" s="706"/>
      <c r="DL4" s="706"/>
      <c r="DM4" s="706"/>
      <c r="DN4" s="706"/>
      <c r="DO4" s="706"/>
      <c r="DP4" s="706"/>
      <c r="DQ4" s="706"/>
      <c r="DR4" s="706"/>
      <c r="DS4" s="706"/>
      <c r="DT4" s="706"/>
      <c r="DU4" s="706"/>
      <c r="DV4" s="706"/>
      <c r="DW4" s="706"/>
      <c r="DX4" s="706"/>
      <c r="DY4" s="706"/>
      <c r="DZ4" s="706"/>
      <c r="EA4" s="706"/>
      <c r="EB4" s="706"/>
      <c r="EC4" s="706"/>
      <c r="ED4" s="706"/>
      <c r="EE4" s="706"/>
      <c r="EF4" s="706"/>
      <c r="EG4" s="706"/>
      <c r="EH4" s="706"/>
      <c r="EI4" s="706"/>
      <c r="EJ4" s="706"/>
      <c r="EK4" s="706"/>
      <c r="EL4" s="706"/>
      <c r="EM4" s="706"/>
      <c r="EN4" s="706"/>
      <c r="EO4" s="706"/>
      <c r="EP4" s="706"/>
      <c r="EQ4" s="706"/>
      <c r="ER4" s="706"/>
      <c r="ES4" s="706"/>
      <c r="ET4" s="706"/>
      <c r="EU4" s="706"/>
      <c r="EV4" s="706"/>
      <c r="EW4" s="706"/>
      <c r="EX4" s="706"/>
      <c r="EY4" s="706"/>
      <c r="EZ4" s="706"/>
      <c r="FA4" s="706"/>
      <c r="FB4" s="706"/>
      <c r="FC4" s="706"/>
      <c r="FD4" s="706"/>
      <c r="FE4" s="706"/>
      <c r="FF4" s="706"/>
      <c r="FG4" s="706"/>
      <c r="FH4" s="706"/>
      <c r="FI4" s="706"/>
      <c r="FJ4" s="706"/>
      <c r="FK4" s="706"/>
      <c r="FL4" s="706"/>
      <c r="FM4" s="706"/>
      <c r="FN4" s="706"/>
      <c r="FO4" s="706"/>
      <c r="FP4" s="706"/>
      <c r="FQ4" s="706"/>
      <c r="FR4" s="706"/>
      <c r="FS4" s="706"/>
      <c r="FT4" s="706"/>
      <c r="FU4" s="706"/>
      <c r="FV4" s="706"/>
      <c r="FW4" s="706"/>
      <c r="FX4" s="706"/>
      <c r="FY4" s="706"/>
      <c r="FZ4" s="706"/>
    </row>
    <row r="5" spans="1:50" s="717" customFormat="1" ht="14.25" thickBot="1">
      <c r="A5" s="712" t="s">
        <v>436</v>
      </c>
      <c r="B5" s="713" t="s">
        <v>437</v>
      </c>
      <c r="C5" s="713" t="s">
        <v>438</v>
      </c>
      <c r="D5" s="713" t="s">
        <v>439</v>
      </c>
      <c r="E5" s="714" t="s">
        <v>440</v>
      </c>
      <c r="F5" s="427"/>
      <c r="G5" s="709"/>
      <c r="H5" s="715"/>
      <c r="I5" s="715">
        <v>4</v>
      </c>
      <c r="J5" s="715"/>
      <c r="K5" s="411"/>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716"/>
      <c r="AN5" s="716"/>
      <c r="AO5" s="716"/>
      <c r="AP5" s="716"/>
      <c r="AQ5" s="716"/>
      <c r="AR5" s="716"/>
      <c r="AS5" s="716"/>
      <c r="AT5" s="716"/>
      <c r="AU5" s="716"/>
      <c r="AV5" s="716"/>
      <c r="AW5" s="716"/>
      <c r="AX5" s="716"/>
    </row>
    <row r="6" spans="1:6" ht="39">
      <c r="A6" s="718" t="s">
        <v>441</v>
      </c>
      <c r="B6" s="719" t="s">
        <v>442</v>
      </c>
      <c r="C6" s="720" t="str">
        <f>'Page de garde'!$A$1</f>
        <v>#ERRDNH-2021-01#</v>
      </c>
      <c r="D6" s="769">
        <f>IF(CRERNHIDEN___ANNEEREF___ANN0\_________="","",IF(AND(C6="#ERRDNH-2021-01#",CRERNHIDEN___ANNEEREF___ANN0\_________=2022)=TRUE,"OK","A priori, vous utilisez une version qui n'est plus en vigueur. Veuillez vous référer à l'adresse de téléchargement des cadres rappelée ci-contre."))</f>
      </c>
      <c r="E6" s="721" t="s">
        <v>443</v>
      </c>
      <c r="F6" s="427"/>
    </row>
    <row r="7" spans="1:11" ht="93" thickBot="1">
      <c r="A7" s="722" t="s">
        <v>444</v>
      </c>
      <c r="B7" s="723" t="s">
        <v>442</v>
      </c>
      <c r="C7" s="724" t="s">
        <v>445</v>
      </c>
      <c r="D7" s="770"/>
      <c r="E7" s="725" t="s">
        <v>476</v>
      </c>
      <c r="F7" s="427"/>
      <c r="J7" s="726">
        <v>4</v>
      </c>
      <c r="K7" s="726">
        <v>4</v>
      </c>
    </row>
    <row r="8" spans="1:11" ht="34.5" customHeight="1">
      <c r="A8" s="727" t="s">
        <v>446</v>
      </c>
      <c r="B8" s="723" t="s">
        <v>442</v>
      </c>
      <c r="C8" s="728" t="s">
        <v>447</v>
      </c>
      <c r="D8" s="771"/>
      <c r="E8" s="725" t="s">
        <v>448</v>
      </c>
      <c r="F8" s="427"/>
      <c r="H8" s="778" t="s">
        <v>449</v>
      </c>
      <c r="I8" s="729"/>
      <c r="J8" s="729"/>
      <c r="K8" s="730">
        <f>$J$7-1</f>
        <v>3</v>
      </c>
    </row>
    <row r="9" spans="1:230" s="735" customFormat="1" ht="34.5" customHeight="1">
      <c r="A9" s="722" t="s">
        <v>450</v>
      </c>
      <c r="B9" s="731" t="s">
        <v>451</v>
      </c>
      <c r="C9" s="732">
        <f>'Page de garde'!$D$10</f>
        <v>0</v>
      </c>
      <c r="D9" s="728" t="str">
        <f>IF(OR(C9=Liste!$A$3,C9=Liste!$A$4),"OK",IF(C9=0,"Non saisi","Incohérence"))</f>
        <v>Non saisi</v>
      </c>
      <c r="E9" s="725" t="s">
        <v>477</v>
      </c>
      <c r="F9" s="427"/>
      <c r="G9" s="411"/>
      <c r="H9" s="733" t="s">
        <v>452</v>
      </c>
      <c r="I9" s="734"/>
      <c r="J9" s="785"/>
      <c r="K9" s="786">
        <f>IF(VLOOKUP("Conso",Conso!$B$1:$IV$1,K8,FALSE)="","",VLOOKUP("Conso",Conso!$B$1:$IV$1,K8,FALSE))</f>
      </c>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3"/>
      <c r="AZ9" s="793"/>
      <c r="BA9" s="793"/>
      <c r="BB9" s="793"/>
      <c r="BC9" s="793"/>
      <c r="BD9" s="793"/>
      <c r="BE9" s="793"/>
      <c r="BF9" s="793"/>
      <c r="BG9" s="793"/>
      <c r="BH9" s="793"/>
      <c r="BI9" s="793"/>
      <c r="BJ9" s="793"/>
      <c r="BK9" s="793"/>
      <c r="BL9" s="793"/>
      <c r="BM9" s="793"/>
      <c r="BN9" s="793"/>
      <c r="BO9" s="793"/>
      <c r="BP9" s="793"/>
      <c r="BQ9" s="793"/>
      <c r="BR9" s="793"/>
      <c r="BS9" s="793"/>
      <c r="BT9" s="793"/>
      <c r="BU9" s="793"/>
      <c r="BV9" s="793"/>
      <c r="BW9" s="793"/>
      <c r="BX9" s="793"/>
      <c r="BY9" s="793"/>
      <c r="BZ9" s="793"/>
      <c r="CA9" s="793"/>
      <c r="CB9" s="793"/>
      <c r="CC9" s="793"/>
      <c r="CD9" s="793"/>
      <c r="CE9" s="793"/>
      <c r="CF9" s="793"/>
      <c r="CG9" s="793"/>
      <c r="CH9" s="793"/>
      <c r="CI9" s="793"/>
      <c r="CJ9" s="793"/>
      <c r="CK9" s="793"/>
      <c r="CL9" s="793"/>
      <c r="CM9" s="793"/>
      <c r="CN9" s="793"/>
      <c r="CO9" s="793"/>
      <c r="CP9" s="793"/>
      <c r="CQ9" s="793"/>
      <c r="CR9" s="793"/>
      <c r="CS9" s="793"/>
      <c r="CT9" s="793"/>
      <c r="CU9" s="793"/>
      <c r="CV9" s="793"/>
      <c r="CW9" s="793"/>
      <c r="CX9" s="793"/>
      <c r="CY9" s="793"/>
      <c r="CZ9" s="793"/>
      <c r="DA9" s="793"/>
      <c r="DB9" s="793"/>
      <c r="DC9" s="793"/>
      <c r="DD9" s="793"/>
      <c r="DE9" s="793"/>
      <c r="DF9" s="793"/>
      <c r="DG9" s="793"/>
      <c r="DH9" s="793"/>
      <c r="DI9" s="793"/>
      <c r="DJ9" s="793"/>
      <c r="DK9" s="793"/>
      <c r="DL9" s="793"/>
      <c r="DM9" s="793"/>
      <c r="DN9" s="793"/>
      <c r="DO9" s="793"/>
      <c r="DP9" s="793"/>
      <c r="DQ9" s="793"/>
      <c r="DR9" s="793"/>
      <c r="DS9" s="793"/>
      <c r="DT9" s="793"/>
      <c r="DU9" s="793"/>
      <c r="DV9" s="793"/>
      <c r="DW9" s="793"/>
      <c r="DX9" s="793"/>
      <c r="DY9" s="793"/>
      <c r="DZ9" s="793"/>
      <c r="EA9" s="793"/>
      <c r="EB9" s="793"/>
      <c r="EC9" s="793"/>
      <c r="ED9" s="793"/>
      <c r="EE9" s="793"/>
      <c r="EF9" s="793"/>
      <c r="EG9" s="793"/>
      <c r="EH9" s="793"/>
      <c r="EI9" s="793"/>
      <c r="EJ9" s="793"/>
      <c r="EK9" s="793"/>
      <c r="EL9" s="793"/>
      <c r="EM9" s="793"/>
      <c r="EN9" s="793"/>
      <c r="EO9" s="793"/>
      <c r="EP9" s="793"/>
      <c r="EQ9" s="793"/>
      <c r="ER9" s="793"/>
      <c r="ES9" s="793"/>
      <c r="ET9" s="793"/>
      <c r="EU9" s="793"/>
      <c r="EV9" s="793"/>
      <c r="EW9" s="793"/>
      <c r="EX9" s="793"/>
      <c r="EY9" s="793"/>
      <c r="EZ9" s="793"/>
      <c r="FA9" s="793"/>
      <c r="FB9" s="793"/>
      <c r="FC9" s="793"/>
      <c r="FD9" s="793"/>
      <c r="FE9" s="793"/>
      <c r="FF9" s="793"/>
      <c r="FG9" s="793"/>
      <c r="FH9" s="793"/>
      <c r="FI9" s="793"/>
      <c r="FJ9" s="793"/>
      <c r="FK9" s="793"/>
      <c r="FL9" s="793"/>
      <c r="FM9" s="793"/>
      <c r="FN9" s="793"/>
      <c r="FO9" s="793"/>
      <c r="FP9" s="793"/>
      <c r="FQ9" s="793"/>
      <c r="FR9" s="793"/>
      <c r="FS9" s="793"/>
      <c r="FT9" s="793"/>
      <c r="FU9" s="793"/>
      <c r="FV9" s="793"/>
      <c r="FW9" s="793"/>
      <c r="FX9" s="793"/>
      <c r="FY9" s="793"/>
      <c r="FZ9" s="793"/>
      <c r="GA9" s="793"/>
      <c r="GB9" s="793"/>
      <c r="GC9" s="793"/>
      <c r="GD9" s="793"/>
      <c r="GE9" s="793"/>
      <c r="GF9" s="793"/>
      <c r="GG9" s="793"/>
      <c r="GH9" s="793"/>
      <c r="GI9" s="793"/>
      <c r="GJ9" s="793"/>
      <c r="GK9" s="793"/>
      <c r="GL9" s="793"/>
      <c r="GM9" s="793"/>
      <c r="GN9" s="793"/>
      <c r="GO9" s="793"/>
      <c r="GP9" s="793"/>
      <c r="GQ9" s="793"/>
      <c r="GR9" s="793"/>
      <c r="GS9" s="793"/>
      <c r="GT9" s="793"/>
      <c r="GU9" s="793"/>
      <c r="GV9" s="793"/>
      <c r="GW9" s="793"/>
      <c r="GX9" s="793"/>
      <c r="GY9" s="793"/>
      <c r="GZ9" s="793"/>
      <c r="HA9" s="793"/>
      <c r="HB9" s="793"/>
      <c r="HC9" s="793"/>
      <c r="HD9" s="793"/>
      <c r="HE9" s="793"/>
      <c r="HF9" s="793"/>
      <c r="HG9" s="793"/>
      <c r="HH9" s="793"/>
      <c r="HI9" s="793"/>
      <c r="HJ9" s="793"/>
      <c r="HK9" s="793"/>
      <c r="HL9" s="793"/>
      <c r="HM9" s="793"/>
      <c r="HN9" s="793"/>
      <c r="HO9" s="793"/>
      <c r="HP9" s="793"/>
      <c r="HQ9" s="793"/>
      <c r="HR9" s="793"/>
      <c r="HS9" s="793"/>
      <c r="HT9" s="793"/>
      <c r="HU9" s="793"/>
      <c r="HV9" s="793"/>
    </row>
    <row r="10" spans="1:230" s="740" customFormat="1" ht="25.5" customHeight="1">
      <c r="A10" s="722" t="s">
        <v>349</v>
      </c>
      <c r="B10" s="731" t="s">
        <v>451</v>
      </c>
      <c r="C10" s="736">
        <f>'Page de garde'!$D$22</f>
        <v>0</v>
      </c>
      <c r="D10" s="728" t="str">
        <f>IF(C10=0/1/1900,"Non saisi","OK")</f>
        <v>Non saisi</v>
      </c>
      <c r="E10" s="737" t="s">
        <v>453</v>
      </c>
      <c r="F10" s="427"/>
      <c r="G10" s="411"/>
      <c r="H10" s="738" t="s">
        <v>454</v>
      </c>
      <c r="I10" s="734"/>
      <c r="J10" s="734"/>
      <c r="K10" s="739">
        <f>IF(LEFT(K9,2)&lt;&gt;"SF",VLOOKUP(K9,'Page de garde'!E27:I30,5,FALSE),VLOOKUP(K9,Id_CR_SF!B7:H9,7,FALSE))</f>
        <v>0</v>
      </c>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5"/>
      <c r="AZ10" s="795"/>
      <c r="BA10" s="795"/>
      <c r="BB10" s="795"/>
      <c r="BC10" s="795"/>
      <c r="BD10" s="795"/>
      <c r="BE10" s="795"/>
      <c r="BF10" s="795"/>
      <c r="BG10" s="795"/>
      <c r="BH10" s="795"/>
      <c r="BI10" s="795"/>
      <c r="BJ10" s="795"/>
      <c r="BK10" s="795"/>
      <c r="BL10" s="795"/>
      <c r="BM10" s="795"/>
      <c r="BN10" s="795"/>
      <c r="BO10" s="795"/>
      <c r="BP10" s="795"/>
      <c r="BQ10" s="795"/>
      <c r="BR10" s="795"/>
      <c r="BS10" s="795"/>
      <c r="BT10" s="795"/>
      <c r="BU10" s="795"/>
      <c r="BV10" s="795"/>
      <c r="BW10" s="795"/>
      <c r="BX10" s="795"/>
      <c r="BY10" s="795"/>
      <c r="BZ10" s="795"/>
      <c r="CA10" s="795"/>
      <c r="CB10" s="795"/>
      <c r="CC10" s="795"/>
      <c r="CD10" s="795"/>
      <c r="CE10" s="795"/>
      <c r="CF10" s="795"/>
      <c r="CG10" s="795"/>
      <c r="CH10" s="795"/>
      <c r="CI10" s="795"/>
      <c r="CJ10" s="795"/>
      <c r="CK10" s="795"/>
      <c r="CL10" s="795"/>
      <c r="CM10" s="795"/>
      <c r="CN10" s="795"/>
      <c r="CO10" s="795"/>
      <c r="CP10" s="795"/>
      <c r="CQ10" s="795"/>
      <c r="CR10" s="795"/>
      <c r="CS10" s="795"/>
      <c r="CT10" s="795"/>
      <c r="CU10" s="795"/>
      <c r="CV10" s="795"/>
      <c r="CW10" s="795"/>
      <c r="CX10" s="795"/>
      <c r="CY10" s="795"/>
      <c r="CZ10" s="795"/>
      <c r="DA10" s="795"/>
      <c r="DB10" s="795"/>
      <c r="DC10" s="795"/>
      <c r="DD10" s="795"/>
      <c r="DE10" s="795"/>
      <c r="DF10" s="795"/>
      <c r="DG10" s="795"/>
      <c r="DH10" s="795"/>
      <c r="DI10" s="795"/>
      <c r="DJ10" s="795"/>
      <c r="DK10" s="795"/>
      <c r="DL10" s="795"/>
      <c r="DM10" s="795"/>
      <c r="DN10" s="795"/>
      <c r="DO10" s="795"/>
      <c r="DP10" s="795"/>
      <c r="DQ10" s="795"/>
      <c r="DR10" s="795"/>
      <c r="DS10" s="795"/>
      <c r="DT10" s="795"/>
      <c r="DU10" s="795"/>
      <c r="DV10" s="795"/>
      <c r="DW10" s="795"/>
      <c r="DX10" s="795"/>
      <c r="DY10" s="795"/>
      <c r="DZ10" s="795"/>
      <c r="EA10" s="795"/>
      <c r="EB10" s="795"/>
      <c r="EC10" s="795"/>
      <c r="ED10" s="795"/>
      <c r="EE10" s="795"/>
      <c r="EF10" s="795"/>
      <c r="EG10" s="795"/>
      <c r="EH10" s="795"/>
      <c r="EI10" s="795"/>
      <c r="EJ10" s="795"/>
      <c r="EK10" s="795"/>
      <c r="EL10" s="795"/>
      <c r="EM10" s="795"/>
      <c r="EN10" s="795"/>
      <c r="EO10" s="795"/>
      <c r="EP10" s="795"/>
      <c r="EQ10" s="795"/>
      <c r="ER10" s="795"/>
      <c r="ES10" s="795"/>
      <c r="ET10" s="795"/>
      <c r="EU10" s="795"/>
      <c r="EV10" s="795"/>
      <c r="EW10" s="795"/>
      <c r="EX10" s="795"/>
      <c r="EY10" s="795"/>
      <c r="EZ10" s="795"/>
      <c r="FA10" s="795"/>
      <c r="FB10" s="795"/>
      <c r="FC10" s="795"/>
      <c r="FD10" s="795"/>
      <c r="FE10" s="795"/>
      <c r="FF10" s="795"/>
      <c r="FG10" s="795"/>
      <c r="FH10" s="795"/>
      <c r="FI10" s="795"/>
      <c r="FJ10" s="795"/>
      <c r="FK10" s="795"/>
      <c r="FL10" s="795"/>
      <c r="FM10" s="795"/>
      <c r="FN10" s="795"/>
      <c r="FO10" s="795"/>
      <c r="FP10" s="795"/>
      <c r="FQ10" s="795"/>
      <c r="FR10" s="795"/>
      <c r="FS10" s="795"/>
      <c r="FT10" s="795"/>
      <c r="FU10" s="795"/>
      <c r="FV10" s="795"/>
      <c r="FW10" s="795"/>
      <c r="FX10" s="795"/>
      <c r="FY10" s="795"/>
      <c r="FZ10" s="795"/>
      <c r="GA10" s="795"/>
      <c r="GB10" s="795"/>
      <c r="GC10" s="795"/>
      <c r="GD10" s="795"/>
      <c r="GE10" s="795"/>
      <c r="GF10" s="795"/>
      <c r="GG10" s="795"/>
      <c r="GH10" s="795"/>
      <c r="GI10" s="795"/>
      <c r="GJ10" s="795"/>
      <c r="GK10" s="795"/>
      <c r="GL10" s="795"/>
      <c r="GM10" s="795"/>
      <c r="GN10" s="795"/>
      <c r="GO10" s="795"/>
      <c r="GP10" s="795"/>
      <c r="GQ10" s="795"/>
      <c r="GR10" s="795"/>
      <c r="GS10" s="795"/>
      <c r="GT10" s="795"/>
      <c r="GU10" s="795"/>
      <c r="GV10" s="795"/>
      <c r="GW10" s="795"/>
      <c r="GX10" s="795"/>
      <c r="GY10" s="795"/>
      <c r="GZ10" s="795"/>
      <c r="HA10" s="795"/>
      <c r="HB10" s="795"/>
      <c r="HC10" s="795"/>
      <c r="HD10" s="795"/>
      <c r="HE10" s="795"/>
      <c r="HF10" s="795"/>
      <c r="HG10" s="795"/>
      <c r="HH10" s="795"/>
      <c r="HI10" s="795"/>
      <c r="HJ10" s="795"/>
      <c r="HK10" s="795"/>
      <c r="HL10" s="795"/>
      <c r="HM10" s="795"/>
      <c r="HN10" s="795"/>
      <c r="HO10" s="795"/>
      <c r="HP10" s="795"/>
      <c r="HQ10" s="795"/>
      <c r="HR10" s="795"/>
      <c r="HS10" s="795"/>
      <c r="HT10" s="795"/>
      <c r="HU10" s="795"/>
      <c r="HV10" s="795"/>
    </row>
    <row r="11" spans="1:50" s="745" customFormat="1" ht="34.5" customHeight="1">
      <c r="A11" s="832" t="s">
        <v>83</v>
      </c>
      <c r="B11" s="731" t="s">
        <v>455</v>
      </c>
      <c r="C11" s="732">
        <f>MIN(K10:IV10)</f>
        <v>0</v>
      </c>
      <c r="D11" s="724" t="str">
        <f>IF(C11=0,"Au moins une des capacités est non saisie","OK")</f>
        <v>Au moins une des capacités est non saisie</v>
      </c>
      <c r="E11" s="725" t="s">
        <v>478</v>
      </c>
      <c r="F11" s="427"/>
      <c r="G11" s="741"/>
      <c r="H11" s="738" t="s">
        <v>491</v>
      </c>
      <c r="I11" s="742" t="s">
        <v>87</v>
      </c>
      <c r="J11" s="742"/>
      <c r="K11" s="743">
        <f>VLOOKUP("Groupe I : produits de la tarification",Conso!$46:$65,$J$7,FALSE)+VLOOKUP("Groupe II : autres produits relatifs à l'exploitation",Conso!$46:$65,$J$7,FALSE)+VLOOKUP("Groupe III : produits financiers, produits exceptionnels et produits non encaissables",Conso!$46:$65,$J$7,FALSE)</f>
        <v>0</v>
      </c>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4"/>
    </row>
    <row r="12" spans="1:50" s="745" customFormat="1" ht="34.5" customHeight="1">
      <c r="A12" s="833"/>
      <c r="B12" s="731" t="s">
        <v>456</v>
      </c>
      <c r="C12" s="732">
        <f>MAX(K10:IV10)</f>
        <v>0</v>
      </c>
      <c r="D12" s="724" t="str">
        <f>IF(C12&gt;=1000,"Au moins une des capacités est égale ou supérieure à 1000 (atypie)","OK")</f>
        <v>OK</v>
      </c>
      <c r="E12" s="725" t="s">
        <v>479</v>
      </c>
      <c r="F12" s="427"/>
      <c r="G12" s="411"/>
      <c r="H12" s="834" t="s">
        <v>490</v>
      </c>
      <c r="I12" s="742" t="s">
        <v>87</v>
      </c>
      <c r="J12" s="742"/>
      <c r="K12" s="743">
        <f>VLOOKUP("Groupe I : produits de la tarification",Conso!$69:$87,$J$7,FALSE)+VLOOKUP("Groupe II : autres produits relatifs à l'exploitation",Conso!$69:$87,$J$7,FALSE)+VLOOKUP("Groupe III : produits financiers, produits exceptionnels et produits non encaissables",Conso!$69:$87,$J$7,FALSE)</f>
        <v>0</v>
      </c>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4"/>
      <c r="AO12" s="744"/>
      <c r="AP12" s="744"/>
      <c r="AQ12" s="744"/>
      <c r="AR12" s="744"/>
      <c r="AS12" s="744"/>
      <c r="AT12" s="744"/>
      <c r="AU12" s="744"/>
      <c r="AV12" s="744"/>
      <c r="AW12" s="744"/>
      <c r="AX12" s="744"/>
    </row>
    <row r="13" spans="1:50" s="748" customFormat="1" ht="41.25" customHeight="1">
      <c r="A13" s="727" t="s">
        <v>85</v>
      </c>
      <c r="B13" s="731" t="s">
        <v>451</v>
      </c>
      <c r="C13" s="732">
        <f>HLOOKUP(A13,'Page de garde'!$J$27:$J$30,2,FALSE)</f>
        <v>0</v>
      </c>
      <c r="D13" s="728" t="str">
        <f>IF(C13=0,"Non saisi",IF(C13&gt;366,"Atypie","OK"))</f>
        <v>Non saisi</v>
      </c>
      <c r="E13" s="725" t="s">
        <v>481</v>
      </c>
      <c r="F13" s="427"/>
      <c r="G13" s="411"/>
      <c r="H13" s="835"/>
      <c r="I13" s="742" t="s">
        <v>492</v>
      </c>
      <c r="J13" s="742"/>
      <c r="K13" s="746">
        <f>_xlfn.IFERROR((K12-K11)/K11,"")</f>
      </c>
      <c r="L13" s="747"/>
      <c r="M13" s="747"/>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7"/>
      <c r="AK13" s="747"/>
      <c r="AL13" s="747"/>
      <c r="AM13" s="747"/>
      <c r="AN13" s="747"/>
      <c r="AO13" s="747"/>
      <c r="AP13" s="747"/>
      <c r="AQ13" s="747"/>
      <c r="AR13" s="747"/>
      <c r="AS13" s="747"/>
      <c r="AT13" s="747"/>
      <c r="AU13" s="747"/>
      <c r="AV13" s="747"/>
      <c r="AW13" s="747"/>
      <c r="AX13" s="747"/>
    </row>
    <row r="14" spans="1:50" s="752" customFormat="1" ht="25.5" customHeight="1">
      <c r="A14" s="727" t="s">
        <v>457</v>
      </c>
      <c r="B14" s="731" t="s">
        <v>451</v>
      </c>
      <c r="C14" s="749">
        <f>'Page de garde'!$E$33</f>
        <v>0</v>
      </c>
      <c r="D14" s="728" t="str">
        <f>IF(OR(C14=Liste!$C$3,C14=Liste!$C$4,C14=Liste!$C$5,C14=Liste!$C$6,C14=Liste!$C$7,C14=Liste!$C$8,C14=Liste!$C$9,C14=Liste!$C$10,C14=Liste!$C$11,C14=Liste!$C$12,C14=Liste!$C$13,C14=Liste!$C$14,C14=Liste!$C$15,C14=Liste!$C$16),"OK",IF(C14=0,"Non saisi","Incohérence"))</f>
        <v>Non saisi</v>
      </c>
      <c r="E14" s="725" t="s">
        <v>482</v>
      </c>
      <c r="F14" s="427"/>
      <c r="G14" s="411"/>
      <c r="H14" s="738" t="s">
        <v>494</v>
      </c>
      <c r="I14" s="742" t="s">
        <v>87</v>
      </c>
      <c r="J14" s="742"/>
      <c r="K14" s="750">
        <f>VLOOKUP("Groupe I : charges afférentes à l'exploitation courante",Conso!$3:$21,$J$7,FALSE)+VLOOKUP("Groupe II : charges afférentes au personnel",Conso!$3:$21,$J$7,FALSE)+VLOOKUP("Groupe III : charges afférentes à la structure",Conso!$3:$21,$J$7,FALSE)</f>
        <v>0</v>
      </c>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751"/>
      <c r="AO14" s="751"/>
      <c r="AP14" s="751"/>
      <c r="AQ14" s="751"/>
      <c r="AR14" s="751"/>
      <c r="AS14" s="751"/>
      <c r="AT14" s="751"/>
      <c r="AU14" s="751"/>
      <c r="AV14" s="751"/>
      <c r="AW14" s="751"/>
      <c r="AX14" s="751"/>
    </row>
    <row r="15" spans="1:50" s="752" customFormat="1" ht="39">
      <c r="A15" s="727" t="s">
        <v>85</v>
      </c>
      <c r="B15" s="723" t="s">
        <v>458</v>
      </c>
      <c r="C15" s="732">
        <f>HLOOKUP(A15,Id_CR_SF!$I$7:$I$9,2,FALSE)</f>
        <v>0</v>
      </c>
      <c r="D15" s="728">
        <f>IF(HLOOKUP("Identifiant (*)",Id_CR_SF!$B$7:$B$9,2,FALSE)="","",IF(C15=0,"Non saisi",IF(C15&gt;366,"Atypie","OK")))</f>
      </c>
      <c r="E15" s="725" t="s">
        <v>483</v>
      </c>
      <c r="F15" s="427"/>
      <c r="G15" s="411"/>
      <c r="H15" s="834" t="s">
        <v>495</v>
      </c>
      <c r="I15" s="742" t="s">
        <v>87</v>
      </c>
      <c r="J15" s="742"/>
      <c r="K15" s="750">
        <f>VLOOKUP("Groupe I : charges afférentes à l'exploitation courante",Conso!$25:$43,$J$7,FALSE)+VLOOKUP("Groupe II : charges afférentes au personnel",Conso!$25:$43,$J$7,FALSE)+VLOOKUP("Groupe III : charges afférentes à la structure",Conso!$25:$43,$J$7,FALSE)</f>
        <v>0</v>
      </c>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1"/>
      <c r="AO15" s="751"/>
      <c r="AP15" s="751"/>
      <c r="AQ15" s="751"/>
      <c r="AR15" s="751"/>
      <c r="AS15" s="751"/>
      <c r="AT15" s="751"/>
      <c r="AU15" s="751"/>
      <c r="AV15" s="751"/>
      <c r="AW15" s="751"/>
      <c r="AX15" s="751"/>
    </row>
    <row r="16" spans="1:50" s="748" customFormat="1" ht="39">
      <c r="A16" s="727" t="s">
        <v>484</v>
      </c>
      <c r="B16" s="723" t="s">
        <v>221</v>
      </c>
      <c r="C16" s="753">
        <f>'ERRD synthétique'!$F$10</f>
        <v>0</v>
      </c>
      <c r="D16" s="728" t="str">
        <f aca="true" t="shared" si="0" ref="D16:D23">IF(C16=0,"Non saisi",IF(C16&lt;0,"Atypie","OK"))</f>
        <v>Non saisi</v>
      </c>
      <c r="E16" s="725" t="s">
        <v>459</v>
      </c>
      <c r="F16" s="427"/>
      <c r="G16" s="411"/>
      <c r="H16" s="835"/>
      <c r="I16" s="742" t="s">
        <v>492</v>
      </c>
      <c r="J16" s="742"/>
      <c r="K16" s="746">
        <f>_xlfn.IFERROR((K15-K14)/K14,"")</f>
      </c>
      <c r="L16" s="747"/>
      <c r="M16" s="747"/>
      <c r="N16" s="747"/>
      <c r="O16" s="747"/>
      <c r="P16" s="747"/>
      <c r="Q16" s="747"/>
      <c r="R16" s="747"/>
      <c r="S16" s="747"/>
      <c r="T16" s="747"/>
      <c r="U16" s="747"/>
      <c r="V16" s="747"/>
      <c r="W16" s="747"/>
      <c r="X16" s="747"/>
      <c r="Y16" s="747"/>
      <c r="Z16" s="747"/>
      <c r="AA16" s="747"/>
      <c r="AB16" s="747"/>
      <c r="AC16" s="747"/>
      <c r="AD16" s="747"/>
      <c r="AE16" s="747"/>
      <c r="AF16" s="747"/>
      <c r="AG16" s="747"/>
      <c r="AH16" s="747"/>
      <c r="AI16" s="747"/>
      <c r="AJ16" s="747"/>
      <c r="AK16" s="747"/>
      <c r="AL16" s="747"/>
      <c r="AM16" s="747"/>
      <c r="AN16" s="747"/>
      <c r="AO16" s="747"/>
      <c r="AP16" s="747"/>
      <c r="AQ16" s="747"/>
      <c r="AR16" s="747"/>
      <c r="AS16" s="747"/>
      <c r="AT16" s="747"/>
      <c r="AU16" s="747"/>
      <c r="AV16" s="747"/>
      <c r="AW16" s="747"/>
      <c r="AX16" s="747"/>
    </row>
    <row r="17" spans="1:50" s="752" customFormat="1" ht="39">
      <c r="A17" s="727" t="s">
        <v>485</v>
      </c>
      <c r="B17" s="723" t="s">
        <v>221</v>
      </c>
      <c r="C17" s="753">
        <f>'ERRD synthétique'!$E$10</f>
        <v>0</v>
      </c>
      <c r="D17" s="728" t="str">
        <f t="shared" si="0"/>
        <v>Non saisi</v>
      </c>
      <c r="E17" s="725" t="s">
        <v>459</v>
      </c>
      <c r="F17" s="427"/>
      <c r="G17" s="411"/>
      <c r="H17" s="738" t="s">
        <v>470</v>
      </c>
      <c r="I17" s="742" t="s">
        <v>87</v>
      </c>
      <c r="J17" s="742"/>
      <c r="K17" s="750">
        <f>VLOOKUP("Groupe I : produits de la tarification",Conso!$46:$65,$J$7,FALSE)</f>
        <v>0</v>
      </c>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c r="AS17" s="751"/>
      <c r="AT17" s="751"/>
      <c r="AU17" s="751"/>
      <c r="AV17" s="751"/>
      <c r="AW17" s="751"/>
      <c r="AX17" s="751"/>
    </row>
    <row r="18" spans="1:50" s="788" customFormat="1" ht="39">
      <c r="A18" s="727" t="s">
        <v>486</v>
      </c>
      <c r="B18" s="723" t="s">
        <v>221</v>
      </c>
      <c r="C18" s="753">
        <f>'ERRD synthétique'!$D$10</f>
        <v>0</v>
      </c>
      <c r="D18" s="728" t="str">
        <f t="shared" si="0"/>
        <v>Non saisi</v>
      </c>
      <c r="E18" s="725" t="s">
        <v>459</v>
      </c>
      <c r="F18" s="427"/>
      <c r="G18" s="411"/>
      <c r="H18" s="834" t="s">
        <v>499</v>
      </c>
      <c r="I18" s="742" t="s">
        <v>87</v>
      </c>
      <c r="J18" s="742"/>
      <c r="K18" s="750">
        <f>VLOOKUP("Groupe I : produits de la tarification",Conso!$69:$87,$J$7,FALSE)</f>
        <v>0</v>
      </c>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c r="AJ18" s="787"/>
      <c r="AK18" s="787"/>
      <c r="AL18" s="787"/>
      <c r="AM18" s="787"/>
      <c r="AN18" s="787"/>
      <c r="AO18" s="787"/>
      <c r="AP18" s="787"/>
      <c r="AQ18" s="787"/>
      <c r="AR18" s="787"/>
      <c r="AS18" s="787"/>
      <c r="AT18" s="787"/>
      <c r="AU18" s="787"/>
      <c r="AV18" s="787"/>
      <c r="AW18" s="787"/>
      <c r="AX18" s="787"/>
    </row>
    <row r="19" spans="1:50" s="790" customFormat="1" ht="34.5" customHeight="1">
      <c r="A19" s="727" t="s">
        <v>461</v>
      </c>
      <c r="B19" s="723" t="s">
        <v>221</v>
      </c>
      <c r="C19" s="753">
        <f>'ERRD synthétique'!$C$10</f>
        <v>0</v>
      </c>
      <c r="D19" s="728" t="str">
        <f t="shared" si="0"/>
        <v>Non saisi</v>
      </c>
      <c r="E19" s="725" t="s">
        <v>459</v>
      </c>
      <c r="F19" s="427"/>
      <c r="G19" s="411"/>
      <c r="H19" s="835"/>
      <c r="I19" s="742" t="s">
        <v>492</v>
      </c>
      <c r="J19" s="742"/>
      <c r="K19" s="746">
        <f>_xlfn.IFERROR((K18-K17)/K17,"")</f>
      </c>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789"/>
      <c r="AS19" s="789"/>
      <c r="AT19" s="789"/>
      <c r="AU19" s="789"/>
      <c r="AV19" s="789"/>
      <c r="AW19" s="789"/>
      <c r="AX19" s="789"/>
    </row>
    <row r="20" spans="1:50" s="788" customFormat="1" ht="44.25" customHeight="1">
      <c r="A20" s="727" t="s">
        <v>462</v>
      </c>
      <c r="B20" s="723" t="s">
        <v>221</v>
      </c>
      <c r="C20" s="753">
        <f>'ERRD synthétique'!$F$7</f>
        <v>0</v>
      </c>
      <c r="D20" s="728" t="str">
        <f t="shared" si="0"/>
        <v>Non saisi</v>
      </c>
      <c r="E20" s="725" t="s">
        <v>459</v>
      </c>
      <c r="F20" s="427"/>
      <c r="G20" s="411"/>
      <c r="H20" s="738" t="s">
        <v>500</v>
      </c>
      <c r="I20" s="742" t="s">
        <v>87</v>
      </c>
      <c r="J20" s="742"/>
      <c r="K20" s="750">
        <f>VLOOKUP("Groupe II : autres produits relatifs à l'exploitation",Conso!$46:$65,$J$7,FALSE)</f>
        <v>0</v>
      </c>
      <c r="L20" s="787"/>
      <c r="M20" s="787"/>
      <c r="N20" s="787"/>
      <c r="O20" s="787"/>
      <c r="P20" s="787"/>
      <c r="Q20" s="787"/>
      <c r="R20" s="787"/>
      <c r="S20" s="787"/>
      <c r="T20" s="787"/>
      <c r="U20" s="787"/>
      <c r="V20" s="787"/>
      <c r="W20" s="787"/>
      <c r="X20" s="787"/>
      <c r="Y20" s="787"/>
      <c r="Z20" s="787"/>
      <c r="AA20" s="787"/>
      <c r="AB20" s="787"/>
      <c r="AC20" s="787"/>
      <c r="AD20" s="787"/>
      <c r="AE20" s="787"/>
      <c r="AF20" s="787"/>
      <c r="AG20" s="787"/>
      <c r="AH20" s="787"/>
      <c r="AI20" s="787"/>
      <c r="AJ20" s="787"/>
      <c r="AK20" s="787"/>
      <c r="AL20" s="787"/>
      <c r="AM20" s="787"/>
      <c r="AN20" s="787"/>
      <c r="AO20" s="787"/>
      <c r="AP20" s="787"/>
      <c r="AQ20" s="787"/>
      <c r="AR20" s="787"/>
      <c r="AS20" s="787"/>
      <c r="AT20" s="787"/>
      <c r="AU20" s="787"/>
      <c r="AV20" s="787"/>
      <c r="AW20" s="787"/>
      <c r="AX20" s="787"/>
    </row>
    <row r="21" spans="1:50" s="752" customFormat="1" ht="44.25" customHeight="1">
      <c r="A21" s="727" t="s">
        <v>463</v>
      </c>
      <c r="B21" s="723" t="s">
        <v>221</v>
      </c>
      <c r="C21" s="753">
        <f>'ERRD synthétique'!$E$7</f>
        <v>0</v>
      </c>
      <c r="D21" s="728" t="str">
        <f t="shared" si="0"/>
        <v>Non saisi</v>
      </c>
      <c r="E21" s="725" t="s">
        <v>459</v>
      </c>
      <c r="F21" s="427"/>
      <c r="G21" s="411"/>
      <c r="H21" s="834" t="s">
        <v>501</v>
      </c>
      <c r="I21" s="742" t="s">
        <v>87</v>
      </c>
      <c r="J21" s="742"/>
      <c r="K21" s="750">
        <f>VLOOKUP("Groupe II : autres produits relatifs à l'exploitation",Conso!$69:$87,$J$7,FALSE)</f>
        <v>0</v>
      </c>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751"/>
      <c r="AU21" s="751"/>
      <c r="AV21" s="751"/>
      <c r="AW21" s="751"/>
      <c r="AX21" s="751"/>
    </row>
    <row r="22" spans="1:229" s="748" customFormat="1" ht="44.25" customHeight="1">
      <c r="A22" s="727" t="s">
        <v>464</v>
      </c>
      <c r="B22" s="723" t="s">
        <v>221</v>
      </c>
      <c r="C22" s="753">
        <f>'ERRD synthétique'!$D$8</f>
        <v>0</v>
      </c>
      <c r="D22" s="728" t="str">
        <f t="shared" si="0"/>
        <v>Non saisi</v>
      </c>
      <c r="E22" s="725" t="s">
        <v>459</v>
      </c>
      <c r="F22" s="427"/>
      <c r="G22" s="411"/>
      <c r="H22" s="835"/>
      <c r="I22" s="742" t="s">
        <v>492</v>
      </c>
      <c r="J22" s="742"/>
      <c r="K22" s="746">
        <f>_xlfn.IFERROR((K21-K20)/K20,"")</f>
      </c>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7"/>
      <c r="AK22" s="747"/>
      <c r="AL22" s="747"/>
      <c r="AM22" s="747"/>
      <c r="AN22" s="747"/>
      <c r="AO22" s="747"/>
      <c r="AP22" s="747"/>
      <c r="AQ22" s="747"/>
      <c r="AR22" s="747"/>
      <c r="AS22" s="747"/>
      <c r="AT22" s="747"/>
      <c r="AU22" s="747"/>
      <c r="AV22" s="747"/>
      <c r="AW22" s="747"/>
      <c r="AX22" s="747"/>
      <c r="AY22" s="747"/>
      <c r="AZ22" s="747"/>
      <c r="BA22" s="747"/>
      <c r="BB22" s="747"/>
      <c r="BC22" s="747"/>
      <c r="BD22" s="747"/>
      <c r="BE22" s="747"/>
      <c r="BF22" s="747"/>
      <c r="BG22" s="747"/>
      <c r="BH22" s="747"/>
      <c r="BI22" s="747"/>
      <c r="BJ22" s="747"/>
      <c r="BK22" s="747"/>
      <c r="BL22" s="747"/>
      <c r="BM22" s="747"/>
      <c r="BN22" s="747"/>
      <c r="BO22" s="747"/>
      <c r="BP22" s="747"/>
      <c r="BQ22" s="747"/>
      <c r="BR22" s="747"/>
      <c r="BS22" s="747"/>
      <c r="BT22" s="747"/>
      <c r="BU22" s="747"/>
      <c r="BV22" s="747"/>
      <c r="BW22" s="747"/>
      <c r="BX22" s="747"/>
      <c r="BY22" s="747"/>
      <c r="BZ22" s="747"/>
      <c r="CA22" s="747"/>
      <c r="CB22" s="747"/>
      <c r="CC22" s="747"/>
      <c r="CD22" s="747"/>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7"/>
      <c r="ED22" s="747"/>
      <c r="EE22" s="747"/>
      <c r="EF22" s="747"/>
      <c r="EG22" s="747"/>
      <c r="EH22" s="747"/>
      <c r="EI22" s="747"/>
      <c r="EJ22" s="747"/>
      <c r="EK22" s="747"/>
      <c r="EL22" s="747"/>
      <c r="EM22" s="747"/>
      <c r="EN22" s="747"/>
      <c r="EO22" s="747"/>
      <c r="EP22" s="747"/>
      <c r="EQ22" s="747"/>
      <c r="ER22" s="747"/>
      <c r="ES22" s="747"/>
      <c r="ET22" s="747"/>
      <c r="EU22" s="747"/>
      <c r="EV22" s="747"/>
      <c r="EW22" s="747"/>
      <c r="EX22" s="747"/>
      <c r="EY22" s="747"/>
      <c r="EZ22" s="747"/>
      <c r="FA22" s="747"/>
      <c r="FB22" s="747"/>
      <c r="FC22" s="747"/>
      <c r="FD22" s="747"/>
      <c r="FE22" s="747"/>
      <c r="FF22" s="747"/>
      <c r="FG22" s="747"/>
      <c r="FH22" s="747"/>
      <c r="FI22" s="747"/>
      <c r="FJ22" s="747"/>
      <c r="FK22" s="747"/>
      <c r="FL22" s="747"/>
      <c r="FM22" s="747"/>
      <c r="FN22" s="747"/>
      <c r="FO22" s="747"/>
      <c r="FP22" s="747"/>
      <c r="FQ22" s="747"/>
      <c r="FR22" s="747"/>
      <c r="FS22" s="747"/>
      <c r="FT22" s="747"/>
      <c r="FU22" s="747"/>
      <c r="FV22" s="747"/>
      <c r="FW22" s="747"/>
      <c r="FX22" s="747"/>
      <c r="FY22" s="747"/>
      <c r="FZ22" s="747"/>
      <c r="GA22" s="747"/>
      <c r="GB22" s="747"/>
      <c r="GC22" s="747"/>
      <c r="GD22" s="747"/>
      <c r="GE22" s="747"/>
      <c r="GF22" s="747"/>
      <c r="GG22" s="747"/>
      <c r="GH22" s="747"/>
      <c r="GI22" s="747"/>
      <c r="GJ22" s="747"/>
      <c r="GK22" s="747"/>
      <c r="GL22" s="747"/>
      <c r="GM22" s="747"/>
      <c r="GN22" s="747"/>
      <c r="GO22" s="747"/>
      <c r="GP22" s="747"/>
      <c r="GQ22" s="747"/>
      <c r="GR22" s="747"/>
      <c r="GS22" s="747"/>
      <c r="GT22" s="747"/>
      <c r="GU22" s="747"/>
      <c r="GV22" s="747"/>
      <c r="GW22" s="747"/>
      <c r="GX22" s="747"/>
      <c r="GY22" s="747"/>
      <c r="GZ22" s="747"/>
      <c r="HA22" s="747"/>
      <c r="HB22" s="747"/>
      <c r="HC22" s="747"/>
      <c r="HD22" s="747"/>
      <c r="HE22" s="747"/>
      <c r="HF22" s="747"/>
      <c r="HG22" s="747"/>
      <c r="HH22" s="747"/>
      <c r="HI22" s="747"/>
      <c r="HJ22" s="747"/>
      <c r="HK22" s="747"/>
      <c r="HL22" s="747"/>
      <c r="HM22" s="747"/>
      <c r="HN22" s="747"/>
      <c r="HO22" s="747"/>
      <c r="HP22" s="747"/>
      <c r="HQ22" s="747"/>
      <c r="HR22" s="747"/>
      <c r="HS22" s="747"/>
      <c r="HT22" s="747"/>
      <c r="HU22" s="747"/>
    </row>
    <row r="23" spans="1:229" s="756" customFormat="1" ht="44.25" customHeight="1">
      <c r="A23" s="727" t="s">
        <v>465</v>
      </c>
      <c r="B23" s="723" t="s">
        <v>221</v>
      </c>
      <c r="C23" s="753">
        <f>'ERRD synthétique'!$C$8</f>
        <v>0</v>
      </c>
      <c r="D23" s="728" t="str">
        <f t="shared" si="0"/>
        <v>Non saisi</v>
      </c>
      <c r="E23" s="725" t="s">
        <v>459</v>
      </c>
      <c r="F23" s="427"/>
      <c r="G23" s="411"/>
      <c r="H23" s="754" t="s">
        <v>502</v>
      </c>
      <c r="I23" s="742" t="s">
        <v>87</v>
      </c>
      <c r="J23" s="742"/>
      <c r="K23" s="750">
        <f>VLOOKUP("Groupe III : produits financiers, produits exceptionnels et produits non encaissables",Conso!$46:$65,$J$7,FALSE)</f>
        <v>0</v>
      </c>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755"/>
      <c r="AZ23" s="755"/>
      <c r="BA23" s="755"/>
      <c r="BB23" s="755"/>
      <c r="BC23" s="755"/>
      <c r="BD23" s="755"/>
      <c r="BE23" s="755"/>
      <c r="BF23" s="755"/>
      <c r="BG23" s="755"/>
      <c r="BH23" s="755"/>
      <c r="BI23" s="755"/>
      <c r="BJ23" s="755"/>
      <c r="BK23" s="755"/>
      <c r="BL23" s="755"/>
      <c r="BM23" s="755"/>
      <c r="BN23" s="755"/>
      <c r="BO23" s="755"/>
      <c r="BP23" s="755"/>
      <c r="BQ23" s="755"/>
      <c r="BR23" s="755"/>
      <c r="BS23" s="755"/>
      <c r="BT23" s="755"/>
      <c r="BU23" s="755"/>
      <c r="BV23" s="755"/>
      <c r="BW23" s="755"/>
      <c r="BX23" s="755"/>
      <c r="BY23" s="755"/>
      <c r="BZ23" s="755"/>
      <c r="CA23" s="755"/>
      <c r="CB23" s="755"/>
      <c r="CC23" s="755"/>
      <c r="CD23" s="755"/>
      <c r="CE23" s="755"/>
      <c r="CF23" s="755"/>
      <c r="CG23" s="755"/>
      <c r="CH23" s="755"/>
      <c r="CI23" s="755"/>
      <c r="CJ23" s="755"/>
      <c r="CK23" s="755"/>
      <c r="CL23" s="755"/>
      <c r="CM23" s="755"/>
      <c r="CN23" s="755"/>
      <c r="CO23" s="755"/>
      <c r="CP23" s="755"/>
      <c r="CQ23" s="755"/>
      <c r="CR23" s="755"/>
      <c r="CS23" s="755"/>
      <c r="CT23" s="755"/>
      <c r="CU23" s="755"/>
      <c r="CV23" s="755"/>
      <c r="CW23" s="755"/>
      <c r="CX23" s="755"/>
      <c r="CY23" s="755"/>
      <c r="CZ23" s="755"/>
      <c r="DA23" s="755"/>
      <c r="DB23" s="755"/>
      <c r="DC23" s="755"/>
      <c r="DD23" s="755"/>
      <c r="DE23" s="755"/>
      <c r="DF23" s="755"/>
      <c r="DG23" s="755"/>
      <c r="DH23" s="755"/>
      <c r="DI23" s="755"/>
      <c r="DJ23" s="755"/>
      <c r="DK23" s="755"/>
      <c r="DL23" s="755"/>
      <c r="DM23" s="755"/>
      <c r="DN23" s="755"/>
      <c r="DO23" s="755"/>
      <c r="DP23" s="755"/>
      <c r="DQ23" s="755"/>
      <c r="DR23" s="755"/>
      <c r="DS23" s="755"/>
      <c r="DT23" s="755"/>
      <c r="DU23" s="755"/>
      <c r="DV23" s="755"/>
      <c r="DW23" s="755"/>
      <c r="DX23" s="755"/>
      <c r="DY23" s="755"/>
      <c r="DZ23" s="755"/>
      <c r="EA23" s="755"/>
      <c r="EB23" s="755"/>
      <c r="EC23" s="755"/>
      <c r="ED23" s="755"/>
      <c r="EE23" s="755"/>
      <c r="EF23" s="755"/>
      <c r="EG23" s="755"/>
      <c r="EH23" s="755"/>
      <c r="EI23" s="755"/>
      <c r="EJ23" s="755"/>
      <c r="EK23" s="755"/>
      <c r="EL23" s="755"/>
      <c r="EM23" s="755"/>
      <c r="EN23" s="755"/>
      <c r="EO23" s="755"/>
      <c r="EP23" s="755"/>
      <c r="EQ23" s="755"/>
      <c r="ER23" s="755"/>
      <c r="ES23" s="755"/>
      <c r="ET23" s="755"/>
      <c r="EU23" s="755"/>
      <c r="EV23" s="755"/>
      <c r="EW23" s="755"/>
      <c r="EX23" s="755"/>
      <c r="EY23" s="755"/>
      <c r="EZ23" s="755"/>
      <c r="FA23" s="755"/>
      <c r="FB23" s="755"/>
      <c r="FC23" s="755"/>
      <c r="FD23" s="755"/>
      <c r="FE23" s="755"/>
      <c r="FF23" s="755"/>
      <c r="FG23" s="755"/>
      <c r="FH23" s="755"/>
      <c r="FI23" s="755"/>
      <c r="FJ23" s="755"/>
      <c r="FK23" s="755"/>
      <c r="FL23" s="755"/>
      <c r="FM23" s="755"/>
      <c r="FN23" s="755"/>
      <c r="FO23" s="755"/>
      <c r="FP23" s="755"/>
      <c r="FQ23" s="755"/>
      <c r="FR23" s="755"/>
      <c r="FS23" s="755"/>
      <c r="FT23" s="755"/>
      <c r="FU23" s="755"/>
      <c r="FV23" s="755"/>
      <c r="FW23" s="755"/>
      <c r="FX23" s="755"/>
      <c r="FY23" s="755"/>
      <c r="FZ23" s="755"/>
      <c r="GA23" s="755"/>
      <c r="GB23" s="755"/>
      <c r="GC23" s="755"/>
      <c r="GD23" s="755"/>
      <c r="GE23" s="755"/>
      <c r="GF23" s="755"/>
      <c r="GG23" s="755"/>
      <c r="GH23" s="755"/>
      <c r="GI23" s="755"/>
      <c r="GJ23" s="755"/>
      <c r="GK23" s="755"/>
      <c r="GL23" s="755"/>
      <c r="GM23" s="755"/>
      <c r="GN23" s="755"/>
      <c r="GO23" s="755"/>
      <c r="GP23" s="755"/>
      <c r="GQ23" s="755"/>
      <c r="GR23" s="755"/>
      <c r="GS23" s="755"/>
      <c r="GT23" s="755"/>
      <c r="GU23" s="755"/>
      <c r="GV23" s="755"/>
      <c r="GW23" s="755"/>
      <c r="GX23" s="755"/>
      <c r="GY23" s="755"/>
      <c r="GZ23" s="755"/>
      <c r="HA23" s="755"/>
      <c r="HB23" s="755"/>
      <c r="HC23" s="755"/>
      <c r="HD23" s="755"/>
      <c r="HE23" s="755"/>
      <c r="HF23" s="755"/>
      <c r="HG23" s="755"/>
      <c r="HH23" s="755"/>
      <c r="HI23" s="755"/>
      <c r="HJ23" s="755"/>
      <c r="HK23" s="755"/>
      <c r="HL23" s="755"/>
      <c r="HM23" s="755"/>
      <c r="HN23" s="755"/>
      <c r="HO23" s="755"/>
      <c r="HP23" s="755"/>
      <c r="HQ23" s="755"/>
      <c r="HR23" s="755"/>
      <c r="HS23" s="755"/>
      <c r="HT23" s="755"/>
      <c r="HU23" s="755"/>
    </row>
    <row r="24" spans="1:229" s="788" customFormat="1" ht="39">
      <c r="A24" s="727" t="s">
        <v>487</v>
      </c>
      <c r="B24" s="731" t="s">
        <v>460</v>
      </c>
      <c r="C24" s="782">
        <f>MIN(K12:IV12)</f>
        <v>0</v>
      </c>
      <c r="D24" s="757" t="str">
        <f>IF(C24=0,"Au moins un des CR comporte un total de produits réalisés N = 0",IF(C24&lt;0,"Au moins un des CR comporte un total des produits réalisés N &lt; 0 (Atypie)","OK"))</f>
        <v>Au moins un des CR comporte un total de produits réalisés N = 0</v>
      </c>
      <c r="E24" s="725" t="s">
        <v>466</v>
      </c>
      <c r="F24" s="427"/>
      <c r="G24" s="411"/>
      <c r="H24" s="834" t="s">
        <v>503</v>
      </c>
      <c r="I24" s="742" t="s">
        <v>87</v>
      </c>
      <c r="J24" s="742"/>
      <c r="K24" s="750">
        <f>VLOOKUP("Groupe III : produits financiers, produits exceptionnels et produits non encaissables",Conso!$69:$87,$J$7,FALSE)</f>
        <v>0</v>
      </c>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7"/>
      <c r="AV24" s="787"/>
      <c r="AW24" s="787"/>
      <c r="AX24" s="787"/>
      <c r="AY24" s="787"/>
      <c r="AZ24" s="787"/>
      <c r="BA24" s="787"/>
      <c r="BB24" s="787"/>
      <c r="BC24" s="787"/>
      <c r="BD24" s="787"/>
      <c r="BE24" s="787"/>
      <c r="BF24" s="787"/>
      <c r="BG24" s="787"/>
      <c r="BH24" s="787"/>
      <c r="BI24" s="787"/>
      <c r="BJ24" s="787"/>
      <c r="BK24" s="787"/>
      <c r="BL24" s="787"/>
      <c r="BM24" s="787"/>
      <c r="BN24" s="787"/>
      <c r="BO24" s="787"/>
      <c r="BP24" s="787"/>
      <c r="BQ24" s="787"/>
      <c r="BR24" s="787"/>
      <c r="BS24" s="787"/>
      <c r="BT24" s="787"/>
      <c r="BU24" s="787"/>
      <c r="BV24" s="787"/>
      <c r="BW24" s="787"/>
      <c r="BX24" s="787"/>
      <c r="BY24" s="787"/>
      <c r="BZ24" s="787"/>
      <c r="CA24" s="787"/>
      <c r="CB24" s="787"/>
      <c r="CC24" s="787"/>
      <c r="CD24" s="787"/>
      <c r="CE24" s="787"/>
      <c r="CF24" s="787"/>
      <c r="CG24" s="787"/>
      <c r="CH24" s="787"/>
      <c r="CI24" s="787"/>
      <c r="CJ24" s="787"/>
      <c r="CK24" s="787"/>
      <c r="CL24" s="787"/>
      <c r="CM24" s="787"/>
      <c r="CN24" s="787"/>
      <c r="CO24" s="787"/>
      <c r="CP24" s="787"/>
      <c r="CQ24" s="787"/>
      <c r="CR24" s="787"/>
      <c r="CS24" s="787"/>
      <c r="CT24" s="787"/>
      <c r="CU24" s="787"/>
      <c r="CV24" s="787"/>
      <c r="CW24" s="787"/>
      <c r="CX24" s="787"/>
      <c r="CY24" s="787"/>
      <c r="CZ24" s="787"/>
      <c r="DA24" s="787"/>
      <c r="DB24" s="787"/>
      <c r="DC24" s="787"/>
      <c r="DD24" s="787"/>
      <c r="DE24" s="787"/>
      <c r="DF24" s="787"/>
      <c r="DG24" s="787"/>
      <c r="DH24" s="787"/>
      <c r="DI24" s="787"/>
      <c r="DJ24" s="787"/>
      <c r="DK24" s="787"/>
      <c r="DL24" s="787"/>
      <c r="DM24" s="787"/>
      <c r="DN24" s="787"/>
      <c r="DO24" s="787"/>
      <c r="DP24" s="787"/>
      <c r="DQ24" s="787"/>
      <c r="DR24" s="787"/>
      <c r="DS24" s="787"/>
      <c r="DT24" s="787"/>
      <c r="DU24" s="787"/>
      <c r="DV24" s="787"/>
      <c r="DW24" s="787"/>
      <c r="DX24" s="787"/>
      <c r="DY24" s="787"/>
      <c r="DZ24" s="787"/>
      <c r="EA24" s="787"/>
      <c r="EB24" s="787"/>
      <c r="EC24" s="787"/>
      <c r="ED24" s="787"/>
      <c r="EE24" s="787"/>
      <c r="EF24" s="787"/>
      <c r="EG24" s="787"/>
      <c r="EH24" s="787"/>
      <c r="EI24" s="787"/>
      <c r="EJ24" s="787"/>
      <c r="EK24" s="787"/>
      <c r="EL24" s="787"/>
      <c r="EM24" s="787"/>
      <c r="EN24" s="787"/>
      <c r="EO24" s="787"/>
      <c r="EP24" s="787"/>
      <c r="EQ24" s="787"/>
      <c r="ER24" s="787"/>
      <c r="ES24" s="787"/>
      <c r="ET24" s="787"/>
      <c r="EU24" s="787"/>
      <c r="EV24" s="787"/>
      <c r="EW24" s="787"/>
      <c r="EX24" s="787"/>
      <c r="EY24" s="787"/>
      <c r="EZ24" s="787"/>
      <c r="FA24" s="787"/>
      <c r="FB24" s="787"/>
      <c r="FC24" s="787"/>
      <c r="FD24" s="787"/>
      <c r="FE24" s="787"/>
      <c r="FF24" s="787"/>
      <c r="FG24" s="787"/>
      <c r="FH24" s="787"/>
      <c r="FI24" s="787"/>
      <c r="FJ24" s="787"/>
      <c r="FK24" s="787"/>
      <c r="FL24" s="787"/>
      <c r="FM24" s="787"/>
      <c r="FN24" s="787"/>
      <c r="FO24" s="787"/>
      <c r="FP24" s="787"/>
      <c r="FQ24" s="787"/>
      <c r="FR24" s="787"/>
      <c r="FS24" s="787"/>
      <c r="FT24" s="787"/>
      <c r="FU24" s="787"/>
      <c r="FV24" s="787"/>
      <c r="FW24" s="787"/>
      <c r="FX24" s="787"/>
      <c r="FY24" s="787"/>
      <c r="FZ24" s="787"/>
      <c r="GA24" s="787"/>
      <c r="GB24" s="787"/>
      <c r="GC24" s="787"/>
      <c r="GD24" s="787"/>
      <c r="GE24" s="787"/>
      <c r="GF24" s="787"/>
      <c r="GG24" s="787"/>
      <c r="GH24" s="787"/>
      <c r="GI24" s="787"/>
      <c r="GJ24" s="787"/>
      <c r="GK24" s="787"/>
      <c r="GL24" s="787"/>
      <c r="GM24" s="787"/>
      <c r="GN24" s="787"/>
      <c r="GO24" s="787"/>
      <c r="GP24" s="787"/>
      <c r="GQ24" s="787"/>
      <c r="GR24" s="787"/>
      <c r="GS24" s="787"/>
      <c r="GT24" s="787"/>
      <c r="GU24" s="787"/>
      <c r="GV24" s="787"/>
      <c r="GW24" s="787"/>
      <c r="GX24" s="787"/>
      <c r="GY24" s="787"/>
      <c r="GZ24" s="787"/>
      <c r="HA24" s="787"/>
      <c r="HB24" s="787"/>
      <c r="HC24" s="787"/>
      <c r="HD24" s="787"/>
      <c r="HE24" s="787"/>
      <c r="HF24" s="787"/>
      <c r="HG24" s="787"/>
      <c r="HH24" s="787"/>
      <c r="HI24" s="787"/>
      <c r="HJ24" s="787"/>
      <c r="HK24" s="787"/>
      <c r="HL24" s="787"/>
      <c r="HM24" s="787"/>
      <c r="HN24" s="787"/>
      <c r="HO24" s="787"/>
      <c r="HP24" s="787"/>
      <c r="HQ24" s="787"/>
      <c r="HR24" s="787"/>
      <c r="HS24" s="787"/>
      <c r="HT24" s="787"/>
      <c r="HU24" s="787"/>
    </row>
    <row r="25" spans="1:229" s="790" customFormat="1" ht="39">
      <c r="A25" s="727" t="s">
        <v>488</v>
      </c>
      <c r="B25" s="731" t="s">
        <v>460</v>
      </c>
      <c r="C25" s="782">
        <f>MIN(K11:IV11)</f>
        <v>0</v>
      </c>
      <c r="D25" s="757" t="str">
        <f>IF(C25=0,"Au moins un des CR comporte un total de produits prévus N = 0",IF(C25&lt;0,"Au moins un des CR comporte un total des produits prévus N &lt; 0 (Atypie)","OK"))</f>
        <v>Au moins un des CR comporte un total de produits prévus N = 0</v>
      </c>
      <c r="E25" s="725" t="s">
        <v>466</v>
      </c>
      <c r="F25" s="427"/>
      <c r="G25" s="411"/>
      <c r="H25" s="835"/>
      <c r="I25" s="742" t="s">
        <v>492</v>
      </c>
      <c r="J25" s="742"/>
      <c r="K25" s="746">
        <f>_xlfn.IFERROR((K24-K23)/K23,"")</f>
      </c>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789"/>
      <c r="BK25" s="789"/>
      <c r="BL25" s="789"/>
      <c r="BM25" s="789"/>
      <c r="BN25" s="789"/>
      <c r="BO25" s="789"/>
      <c r="BP25" s="789"/>
      <c r="BQ25" s="789"/>
      <c r="BR25" s="789"/>
      <c r="BS25" s="789"/>
      <c r="BT25" s="789"/>
      <c r="BU25" s="789"/>
      <c r="BV25" s="789"/>
      <c r="BW25" s="789"/>
      <c r="BX25" s="789"/>
      <c r="BY25" s="789"/>
      <c r="BZ25" s="789"/>
      <c r="CA25" s="789"/>
      <c r="CB25" s="789"/>
      <c r="CC25" s="789"/>
      <c r="CD25" s="789"/>
      <c r="CE25" s="789"/>
      <c r="CF25" s="789"/>
      <c r="CG25" s="789"/>
      <c r="CH25" s="789"/>
      <c r="CI25" s="789"/>
      <c r="CJ25" s="789"/>
      <c r="CK25" s="789"/>
      <c r="CL25" s="789"/>
      <c r="CM25" s="789"/>
      <c r="CN25" s="789"/>
      <c r="CO25" s="789"/>
      <c r="CP25" s="789"/>
      <c r="CQ25" s="789"/>
      <c r="CR25" s="789"/>
      <c r="CS25" s="789"/>
      <c r="CT25" s="789"/>
      <c r="CU25" s="789"/>
      <c r="CV25" s="789"/>
      <c r="CW25" s="789"/>
      <c r="CX25" s="789"/>
      <c r="CY25" s="789"/>
      <c r="CZ25" s="789"/>
      <c r="DA25" s="789"/>
      <c r="DB25" s="789"/>
      <c r="DC25" s="789"/>
      <c r="DD25" s="789"/>
      <c r="DE25" s="789"/>
      <c r="DF25" s="789"/>
      <c r="DG25" s="789"/>
      <c r="DH25" s="789"/>
      <c r="DI25" s="789"/>
      <c r="DJ25" s="789"/>
      <c r="DK25" s="789"/>
      <c r="DL25" s="789"/>
      <c r="DM25" s="789"/>
      <c r="DN25" s="789"/>
      <c r="DO25" s="789"/>
      <c r="DP25" s="789"/>
      <c r="DQ25" s="789"/>
      <c r="DR25" s="789"/>
      <c r="DS25" s="789"/>
      <c r="DT25" s="789"/>
      <c r="DU25" s="789"/>
      <c r="DV25" s="789"/>
      <c r="DW25" s="789"/>
      <c r="DX25" s="789"/>
      <c r="DY25" s="789"/>
      <c r="DZ25" s="789"/>
      <c r="EA25" s="789"/>
      <c r="EB25" s="789"/>
      <c r="EC25" s="789"/>
      <c r="ED25" s="789"/>
      <c r="EE25" s="789"/>
      <c r="EF25" s="789"/>
      <c r="EG25" s="789"/>
      <c r="EH25" s="789"/>
      <c r="EI25" s="789"/>
      <c r="EJ25" s="789"/>
      <c r="EK25" s="789"/>
      <c r="EL25" s="789"/>
      <c r="EM25" s="789"/>
      <c r="EN25" s="789"/>
      <c r="EO25" s="789"/>
      <c r="EP25" s="789"/>
      <c r="EQ25" s="789"/>
      <c r="ER25" s="789"/>
      <c r="ES25" s="789"/>
      <c r="ET25" s="789"/>
      <c r="EU25" s="789"/>
      <c r="EV25" s="789"/>
      <c r="EW25" s="789"/>
      <c r="EX25" s="789"/>
      <c r="EY25" s="789"/>
      <c r="EZ25" s="789"/>
      <c r="FA25" s="789"/>
      <c r="FB25" s="789"/>
      <c r="FC25" s="789"/>
      <c r="FD25" s="789"/>
      <c r="FE25" s="789"/>
      <c r="FF25" s="789"/>
      <c r="FG25" s="789"/>
      <c r="FH25" s="789"/>
      <c r="FI25" s="789"/>
      <c r="FJ25" s="789"/>
      <c r="FK25" s="789"/>
      <c r="FL25" s="789"/>
      <c r="FM25" s="789"/>
      <c r="FN25" s="789"/>
      <c r="FO25" s="789"/>
      <c r="FP25" s="789"/>
      <c r="FQ25" s="789"/>
      <c r="FR25" s="789"/>
      <c r="FS25" s="789"/>
      <c r="FT25" s="789"/>
      <c r="FU25" s="789"/>
      <c r="FV25" s="789"/>
      <c r="FW25" s="789"/>
      <c r="FX25" s="789"/>
      <c r="FY25" s="789"/>
      <c r="FZ25" s="789"/>
      <c r="GA25" s="789"/>
      <c r="GB25" s="789"/>
      <c r="GC25" s="789"/>
      <c r="GD25" s="789"/>
      <c r="GE25" s="789"/>
      <c r="GF25" s="789"/>
      <c r="GG25" s="789"/>
      <c r="GH25" s="789"/>
      <c r="GI25" s="789"/>
      <c r="GJ25" s="789"/>
      <c r="GK25" s="789"/>
      <c r="GL25" s="789"/>
      <c r="GM25" s="789"/>
      <c r="GN25" s="789"/>
      <c r="GO25" s="789"/>
      <c r="GP25" s="789"/>
      <c r="GQ25" s="789"/>
      <c r="GR25" s="789"/>
      <c r="GS25" s="789"/>
      <c r="GT25" s="789"/>
      <c r="GU25" s="789"/>
      <c r="GV25" s="789"/>
      <c r="GW25" s="789"/>
      <c r="GX25" s="789"/>
      <c r="GY25" s="789"/>
      <c r="GZ25" s="789"/>
      <c r="HA25" s="789"/>
      <c r="HB25" s="789"/>
      <c r="HC25" s="789"/>
      <c r="HD25" s="789"/>
      <c r="HE25" s="789"/>
      <c r="HF25" s="789"/>
      <c r="HG25" s="789"/>
      <c r="HH25" s="789"/>
      <c r="HI25" s="789"/>
      <c r="HJ25" s="789"/>
      <c r="HK25" s="789"/>
      <c r="HL25" s="789"/>
      <c r="HM25" s="789"/>
      <c r="HN25" s="789"/>
      <c r="HO25" s="789"/>
      <c r="HP25" s="789"/>
      <c r="HQ25" s="789"/>
      <c r="HR25" s="789"/>
      <c r="HS25" s="789"/>
      <c r="HT25" s="789"/>
      <c r="HU25" s="789"/>
    </row>
    <row r="26" spans="1:229" s="752" customFormat="1" ht="52.5">
      <c r="A26" s="727" t="s">
        <v>489</v>
      </c>
      <c r="B26" s="731" t="s">
        <v>460</v>
      </c>
      <c r="C26" s="783">
        <f>MIN(K35:IV35)</f>
        <v>0</v>
      </c>
      <c r="D26" s="757" t="str">
        <f>IF(C26=0,"Au moins un des CR comporte un total de produits réalisés N-1 = 0",IF(C26&lt;0,"Au moins un des CR comporte un total des produits réalisés N-1 &lt; 0 (Atypie)","OK"))</f>
        <v>Au moins un des CR comporte un total de produits réalisés N-1 = 0</v>
      </c>
      <c r="E26" s="725" t="s">
        <v>493</v>
      </c>
      <c r="F26" s="427"/>
      <c r="G26" s="411"/>
      <c r="H26" s="738" t="s">
        <v>504</v>
      </c>
      <c r="I26" s="742" t="s">
        <v>87</v>
      </c>
      <c r="J26" s="742"/>
      <c r="K26" s="750">
        <f>VLOOKUP("Groupe I : charges afférentes à l'exploitation courante",Conso!$3:$21,$J$7,FALSE)</f>
        <v>0</v>
      </c>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51"/>
      <c r="AS26" s="751"/>
      <c r="AT26" s="751"/>
      <c r="AU26" s="751"/>
      <c r="AV26" s="751"/>
      <c r="AW26" s="751"/>
      <c r="AX26" s="751"/>
      <c r="AY26" s="751"/>
      <c r="AZ26" s="751"/>
      <c r="BA26" s="751"/>
      <c r="BB26" s="751"/>
      <c r="BC26" s="751"/>
      <c r="BD26" s="751"/>
      <c r="BE26" s="751"/>
      <c r="BF26" s="751"/>
      <c r="BG26" s="751"/>
      <c r="BH26" s="751"/>
      <c r="BI26" s="751"/>
      <c r="BJ26" s="751"/>
      <c r="BK26" s="751"/>
      <c r="BL26" s="751"/>
      <c r="BM26" s="751"/>
      <c r="BN26" s="751"/>
      <c r="BO26" s="751"/>
      <c r="BP26" s="751"/>
      <c r="BQ26" s="751"/>
      <c r="BR26" s="751"/>
      <c r="BS26" s="751"/>
      <c r="BT26" s="751"/>
      <c r="BU26" s="751"/>
      <c r="BV26" s="751"/>
      <c r="BW26" s="751"/>
      <c r="BX26" s="751"/>
      <c r="BY26" s="751"/>
      <c r="BZ26" s="751"/>
      <c r="CA26" s="751"/>
      <c r="CB26" s="751"/>
      <c r="CC26" s="751"/>
      <c r="CD26" s="751"/>
      <c r="CE26" s="751"/>
      <c r="CF26" s="751"/>
      <c r="CG26" s="751"/>
      <c r="CH26" s="751"/>
      <c r="CI26" s="751"/>
      <c r="CJ26" s="751"/>
      <c r="CK26" s="751"/>
      <c r="CL26" s="751"/>
      <c r="CM26" s="751"/>
      <c r="CN26" s="751"/>
      <c r="CO26" s="751"/>
      <c r="CP26" s="751"/>
      <c r="CQ26" s="751"/>
      <c r="CR26" s="751"/>
      <c r="CS26" s="751"/>
      <c r="CT26" s="751"/>
      <c r="CU26" s="751"/>
      <c r="CV26" s="751"/>
      <c r="CW26" s="751"/>
      <c r="CX26" s="751"/>
      <c r="CY26" s="751"/>
      <c r="CZ26" s="751"/>
      <c r="DA26" s="751"/>
      <c r="DB26" s="751"/>
      <c r="DC26" s="751"/>
      <c r="DD26" s="751"/>
      <c r="DE26" s="751"/>
      <c r="DF26" s="751"/>
      <c r="DG26" s="751"/>
      <c r="DH26" s="751"/>
      <c r="DI26" s="751"/>
      <c r="DJ26" s="751"/>
      <c r="DK26" s="751"/>
      <c r="DL26" s="751"/>
      <c r="DM26" s="751"/>
      <c r="DN26" s="751"/>
      <c r="DO26" s="751"/>
      <c r="DP26" s="751"/>
      <c r="DQ26" s="751"/>
      <c r="DR26" s="751"/>
      <c r="DS26" s="751"/>
      <c r="DT26" s="751"/>
      <c r="DU26" s="751"/>
      <c r="DV26" s="751"/>
      <c r="DW26" s="751"/>
      <c r="DX26" s="751"/>
      <c r="DY26" s="751"/>
      <c r="DZ26" s="751"/>
      <c r="EA26" s="751"/>
      <c r="EB26" s="751"/>
      <c r="EC26" s="751"/>
      <c r="ED26" s="751"/>
      <c r="EE26" s="751"/>
      <c r="EF26" s="751"/>
      <c r="EG26" s="751"/>
      <c r="EH26" s="751"/>
      <c r="EI26" s="751"/>
      <c r="EJ26" s="751"/>
      <c r="EK26" s="751"/>
      <c r="EL26" s="751"/>
      <c r="EM26" s="751"/>
      <c r="EN26" s="751"/>
      <c r="EO26" s="751"/>
      <c r="EP26" s="751"/>
      <c r="EQ26" s="751"/>
      <c r="ER26" s="751"/>
      <c r="ES26" s="751"/>
      <c r="ET26" s="751"/>
      <c r="EU26" s="751"/>
      <c r="EV26" s="751"/>
      <c r="EW26" s="751"/>
      <c r="EX26" s="751"/>
      <c r="EY26" s="751"/>
      <c r="EZ26" s="751"/>
      <c r="FA26" s="751"/>
      <c r="FB26" s="751"/>
      <c r="FC26" s="751"/>
      <c r="FD26" s="751"/>
      <c r="FE26" s="751"/>
      <c r="FF26" s="751"/>
      <c r="FG26" s="751"/>
      <c r="FH26" s="751"/>
      <c r="FI26" s="751"/>
      <c r="FJ26" s="751"/>
      <c r="FK26" s="751"/>
      <c r="FL26" s="751"/>
      <c r="FM26" s="751"/>
      <c r="FN26" s="751"/>
      <c r="FO26" s="751"/>
      <c r="FP26" s="751"/>
      <c r="FQ26" s="751"/>
      <c r="FR26" s="751"/>
      <c r="FS26" s="751"/>
      <c r="FT26" s="751"/>
      <c r="FU26" s="751"/>
      <c r="FV26" s="751"/>
      <c r="FW26" s="751"/>
      <c r="FX26" s="751"/>
      <c r="FY26" s="751"/>
      <c r="FZ26" s="751"/>
      <c r="GA26" s="751"/>
      <c r="GB26" s="751"/>
      <c r="GC26" s="751"/>
      <c r="GD26" s="751"/>
      <c r="GE26" s="751"/>
      <c r="GF26" s="751"/>
      <c r="GG26" s="751"/>
      <c r="GH26" s="751"/>
      <c r="GI26" s="751"/>
      <c r="GJ26" s="751"/>
      <c r="GK26" s="751"/>
      <c r="GL26" s="751"/>
      <c r="GM26" s="751"/>
      <c r="GN26" s="751"/>
      <c r="GO26" s="751"/>
      <c r="GP26" s="751"/>
      <c r="GQ26" s="751"/>
      <c r="GR26" s="751"/>
      <c r="GS26" s="751"/>
      <c r="GT26" s="751"/>
      <c r="GU26" s="751"/>
      <c r="GV26" s="751"/>
      <c r="GW26" s="751"/>
      <c r="GX26" s="751"/>
      <c r="GY26" s="751"/>
      <c r="GZ26" s="751"/>
      <c r="HA26" s="751"/>
      <c r="HB26" s="751"/>
      <c r="HC26" s="751"/>
      <c r="HD26" s="751"/>
      <c r="HE26" s="751"/>
      <c r="HF26" s="751"/>
      <c r="HG26" s="751"/>
      <c r="HH26" s="751"/>
      <c r="HI26" s="751"/>
      <c r="HJ26" s="751"/>
      <c r="HK26" s="751"/>
      <c r="HL26" s="751"/>
      <c r="HM26" s="751"/>
      <c r="HN26" s="751"/>
      <c r="HO26" s="751"/>
      <c r="HP26" s="751"/>
      <c r="HQ26" s="751"/>
      <c r="HR26" s="751"/>
      <c r="HS26" s="751"/>
      <c r="HT26" s="751"/>
      <c r="HU26" s="751"/>
    </row>
    <row r="27" spans="1:229" s="788" customFormat="1" ht="38.25" customHeight="1">
      <c r="A27" s="727" t="s">
        <v>496</v>
      </c>
      <c r="B27" s="731" t="s">
        <v>460</v>
      </c>
      <c r="C27" s="782">
        <f>MIN(K15:IV15)</f>
        <v>0</v>
      </c>
      <c r="D27" s="757" t="str">
        <f>IF(C27=0,"Au moins un des CR comporte un total de charges réalisées N = 0",IF(C27&lt;0,"Au moins un des CR comporte un total de charges réalisées N &lt; 0 (Atypie)","OK"))</f>
        <v>Au moins un des CR comporte un total de charges réalisées N = 0</v>
      </c>
      <c r="E27" s="725" t="s">
        <v>466</v>
      </c>
      <c r="F27" s="427"/>
      <c r="G27" s="411"/>
      <c r="H27" s="834" t="s">
        <v>505</v>
      </c>
      <c r="I27" s="742" t="s">
        <v>87</v>
      </c>
      <c r="J27" s="742"/>
      <c r="K27" s="750">
        <f>VLOOKUP("Groupe I : charges afférentes à l'exploitation courante",Conso!$25:$43,$J$7,FALSE)</f>
        <v>0</v>
      </c>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c r="BO27" s="787"/>
      <c r="BP27" s="787"/>
      <c r="BQ27" s="787"/>
      <c r="BR27" s="787"/>
      <c r="BS27" s="787"/>
      <c r="BT27" s="787"/>
      <c r="BU27" s="787"/>
      <c r="BV27" s="787"/>
      <c r="BW27" s="787"/>
      <c r="BX27" s="787"/>
      <c r="BY27" s="787"/>
      <c r="BZ27" s="787"/>
      <c r="CA27" s="787"/>
      <c r="CB27" s="787"/>
      <c r="CC27" s="787"/>
      <c r="CD27" s="787"/>
      <c r="CE27" s="787"/>
      <c r="CF27" s="787"/>
      <c r="CG27" s="787"/>
      <c r="CH27" s="787"/>
      <c r="CI27" s="787"/>
      <c r="CJ27" s="787"/>
      <c r="CK27" s="787"/>
      <c r="CL27" s="787"/>
      <c r="CM27" s="787"/>
      <c r="CN27" s="787"/>
      <c r="CO27" s="787"/>
      <c r="CP27" s="787"/>
      <c r="CQ27" s="787"/>
      <c r="CR27" s="787"/>
      <c r="CS27" s="787"/>
      <c r="CT27" s="787"/>
      <c r="CU27" s="787"/>
      <c r="CV27" s="787"/>
      <c r="CW27" s="787"/>
      <c r="CX27" s="787"/>
      <c r="CY27" s="787"/>
      <c r="CZ27" s="787"/>
      <c r="DA27" s="787"/>
      <c r="DB27" s="787"/>
      <c r="DC27" s="787"/>
      <c r="DD27" s="787"/>
      <c r="DE27" s="787"/>
      <c r="DF27" s="787"/>
      <c r="DG27" s="787"/>
      <c r="DH27" s="787"/>
      <c r="DI27" s="787"/>
      <c r="DJ27" s="787"/>
      <c r="DK27" s="787"/>
      <c r="DL27" s="787"/>
      <c r="DM27" s="787"/>
      <c r="DN27" s="787"/>
      <c r="DO27" s="787"/>
      <c r="DP27" s="787"/>
      <c r="DQ27" s="787"/>
      <c r="DR27" s="787"/>
      <c r="DS27" s="787"/>
      <c r="DT27" s="787"/>
      <c r="DU27" s="787"/>
      <c r="DV27" s="787"/>
      <c r="DW27" s="787"/>
      <c r="DX27" s="787"/>
      <c r="DY27" s="787"/>
      <c r="DZ27" s="787"/>
      <c r="EA27" s="787"/>
      <c r="EB27" s="787"/>
      <c r="EC27" s="787"/>
      <c r="ED27" s="787"/>
      <c r="EE27" s="787"/>
      <c r="EF27" s="787"/>
      <c r="EG27" s="787"/>
      <c r="EH27" s="787"/>
      <c r="EI27" s="787"/>
      <c r="EJ27" s="787"/>
      <c r="EK27" s="787"/>
      <c r="EL27" s="787"/>
      <c r="EM27" s="787"/>
      <c r="EN27" s="787"/>
      <c r="EO27" s="787"/>
      <c r="EP27" s="787"/>
      <c r="EQ27" s="787"/>
      <c r="ER27" s="787"/>
      <c r="ES27" s="787"/>
      <c r="ET27" s="787"/>
      <c r="EU27" s="787"/>
      <c r="EV27" s="787"/>
      <c r="EW27" s="787"/>
      <c r="EX27" s="787"/>
      <c r="EY27" s="787"/>
      <c r="EZ27" s="787"/>
      <c r="FA27" s="787"/>
      <c r="FB27" s="787"/>
      <c r="FC27" s="787"/>
      <c r="FD27" s="787"/>
      <c r="FE27" s="787"/>
      <c r="FF27" s="787"/>
      <c r="FG27" s="787"/>
      <c r="FH27" s="787"/>
      <c r="FI27" s="787"/>
      <c r="FJ27" s="787"/>
      <c r="FK27" s="787"/>
      <c r="FL27" s="787"/>
      <c r="FM27" s="787"/>
      <c r="FN27" s="787"/>
      <c r="FO27" s="787"/>
      <c r="FP27" s="787"/>
      <c r="FQ27" s="787"/>
      <c r="FR27" s="787"/>
      <c r="FS27" s="787"/>
      <c r="FT27" s="787"/>
      <c r="FU27" s="787"/>
      <c r="FV27" s="787"/>
      <c r="FW27" s="787"/>
      <c r="FX27" s="787"/>
      <c r="FY27" s="787"/>
      <c r="FZ27" s="787"/>
      <c r="GA27" s="787"/>
      <c r="GB27" s="787"/>
      <c r="GC27" s="787"/>
      <c r="GD27" s="787"/>
      <c r="GE27" s="787"/>
      <c r="GF27" s="787"/>
      <c r="GG27" s="787"/>
      <c r="GH27" s="787"/>
      <c r="GI27" s="787"/>
      <c r="GJ27" s="787"/>
      <c r="GK27" s="787"/>
      <c r="GL27" s="787"/>
      <c r="GM27" s="787"/>
      <c r="GN27" s="787"/>
      <c r="GO27" s="787"/>
      <c r="GP27" s="787"/>
      <c r="GQ27" s="787"/>
      <c r="GR27" s="787"/>
      <c r="GS27" s="787"/>
      <c r="GT27" s="787"/>
      <c r="GU27" s="787"/>
      <c r="GV27" s="787"/>
      <c r="GW27" s="787"/>
      <c r="GX27" s="787"/>
      <c r="GY27" s="787"/>
      <c r="GZ27" s="787"/>
      <c r="HA27" s="787"/>
      <c r="HB27" s="787"/>
      <c r="HC27" s="787"/>
      <c r="HD27" s="787"/>
      <c r="HE27" s="787"/>
      <c r="HF27" s="787"/>
      <c r="HG27" s="787"/>
      <c r="HH27" s="787"/>
      <c r="HI27" s="787"/>
      <c r="HJ27" s="787"/>
      <c r="HK27" s="787"/>
      <c r="HL27" s="787"/>
      <c r="HM27" s="787"/>
      <c r="HN27" s="787"/>
      <c r="HO27" s="787"/>
      <c r="HP27" s="787"/>
      <c r="HQ27" s="787"/>
      <c r="HR27" s="787"/>
      <c r="HS27" s="787"/>
      <c r="HT27" s="787"/>
      <c r="HU27" s="787"/>
    </row>
    <row r="28" spans="1:229" s="790" customFormat="1" ht="39">
      <c r="A28" s="727" t="s">
        <v>497</v>
      </c>
      <c r="B28" s="731" t="s">
        <v>460</v>
      </c>
      <c r="C28" s="782">
        <f>MIN(K14:IV14)</f>
        <v>0</v>
      </c>
      <c r="D28" s="757" t="str">
        <f>IF(C28=0,"Au moins un des CR comporte un total de charges prévues N = 0",IF(C28&lt;0,"Au moins un des CR comporte un total de charges prévues N &lt; 0 (Atypie)","OK"))</f>
        <v>Au moins un des CR comporte un total de charges prévues N = 0</v>
      </c>
      <c r="E28" s="725" t="s">
        <v>466</v>
      </c>
      <c r="F28" s="427"/>
      <c r="G28" s="411"/>
      <c r="H28" s="835"/>
      <c r="I28" s="742" t="s">
        <v>492</v>
      </c>
      <c r="J28" s="742"/>
      <c r="K28" s="746">
        <f>_xlfn.IFERROR((K27-K26)/K26,"")</f>
      </c>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789"/>
      <c r="BA28" s="789"/>
      <c r="BB28" s="789"/>
      <c r="BC28" s="789"/>
      <c r="BD28" s="789"/>
      <c r="BE28" s="789"/>
      <c r="BF28" s="789"/>
      <c r="BG28" s="789"/>
      <c r="BH28" s="789"/>
      <c r="BI28" s="789"/>
      <c r="BJ28" s="789"/>
      <c r="BK28" s="789"/>
      <c r="BL28" s="789"/>
      <c r="BM28" s="789"/>
      <c r="BN28" s="789"/>
      <c r="BO28" s="789"/>
      <c r="BP28" s="789"/>
      <c r="BQ28" s="789"/>
      <c r="BR28" s="789"/>
      <c r="BS28" s="789"/>
      <c r="BT28" s="789"/>
      <c r="BU28" s="789"/>
      <c r="BV28" s="789"/>
      <c r="BW28" s="789"/>
      <c r="BX28" s="789"/>
      <c r="BY28" s="789"/>
      <c r="BZ28" s="789"/>
      <c r="CA28" s="789"/>
      <c r="CB28" s="789"/>
      <c r="CC28" s="789"/>
      <c r="CD28" s="789"/>
      <c r="CE28" s="789"/>
      <c r="CF28" s="789"/>
      <c r="CG28" s="789"/>
      <c r="CH28" s="789"/>
      <c r="CI28" s="789"/>
      <c r="CJ28" s="789"/>
      <c r="CK28" s="789"/>
      <c r="CL28" s="789"/>
      <c r="CM28" s="789"/>
      <c r="CN28" s="789"/>
      <c r="CO28" s="789"/>
      <c r="CP28" s="789"/>
      <c r="CQ28" s="789"/>
      <c r="CR28" s="789"/>
      <c r="CS28" s="789"/>
      <c r="CT28" s="789"/>
      <c r="CU28" s="789"/>
      <c r="CV28" s="789"/>
      <c r="CW28" s="789"/>
      <c r="CX28" s="789"/>
      <c r="CY28" s="789"/>
      <c r="CZ28" s="789"/>
      <c r="DA28" s="789"/>
      <c r="DB28" s="789"/>
      <c r="DC28" s="789"/>
      <c r="DD28" s="789"/>
      <c r="DE28" s="789"/>
      <c r="DF28" s="789"/>
      <c r="DG28" s="789"/>
      <c r="DH28" s="789"/>
      <c r="DI28" s="789"/>
      <c r="DJ28" s="789"/>
      <c r="DK28" s="789"/>
      <c r="DL28" s="789"/>
      <c r="DM28" s="789"/>
      <c r="DN28" s="789"/>
      <c r="DO28" s="789"/>
      <c r="DP28" s="789"/>
      <c r="DQ28" s="789"/>
      <c r="DR28" s="789"/>
      <c r="DS28" s="789"/>
      <c r="DT28" s="789"/>
      <c r="DU28" s="789"/>
      <c r="DV28" s="789"/>
      <c r="DW28" s="789"/>
      <c r="DX28" s="789"/>
      <c r="DY28" s="789"/>
      <c r="DZ28" s="789"/>
      <c r="EA28" s="789"/>
      <c r="EB28" s="789"/>
      <c r="EC28" s="789"/>
      <c r="ED28" s="789"/>
      <c r="EE28" s="789"/>
      <c r="EF28" s="789"/>
      <c r="EG28" s="789"/>
      <c r="EH28" s="789"/>
      <c r="EI28" s="789"/>
      <c r="EJ28" s="789"/>
      <c r="EK28" s="789"/>
      <c r="EL28" s="789"/>
      <c r="EM28" s="789"/>
      <c r="EN28" s="789"/>
      <c r="EO28" s="789"/>
      <c r="EP28" s="789"/>
      <c r="EQ28" s="789"/>
      <c r="ER28" s="789"/>
      <c r="ES28" s="789"/>
      <c r="ET28" s="789"/>
      <c r="EU28" s="789"/>
      <c r="EV28" s="789"/>
      <c r="EW28" s="789"/>
      <c r="EX28" s="789"/>
      <c r="EY28" s="789"/>
      <c r="EZ28" s="789"/>
      <c r="FA28" s="789"/>
      <c r="FB28" s="789"/>
      <c r="FC28" s="789"/>
      <c r="FD28" s="789"/>
      <c r="FE28" s="789"/>
      <c r="FF28" s="789"/>
      <c r="FG28" s="789"/>
      <c r="FH28" s="789"/>
      <c r="FI28" s="789"/>
      <c r="FJ28" s="789"/>
      <c r="FK28" s="789"/>
      <c r="FL28" s="789"/>
      <c r="FM28" s="789"/>
      <c r="FN28" s="789"/>
      <c r="FO28" s="789"/>
      <c r="FP28" s="789"/>
      <c r="FQ28" s="789"/>
      <c r="FR28" s="789"/>
      <c r="FS28" s="789"/>
      <c r="FT28" s="789"/>
      <c r="FU28" s="789"/>
      <c r="FV28" s="789"/>
      <c r="FW28" s="789"/>
      <c r="FX28" s="789"/>
      <c r="FY28" s="789"/>
      <c r="FZ28" s="789"/>
      <c r="GA28" s="789"/>
      <c r="GB28" s="789"/>
      <c r="GC28" s="789"/>
      <c r="GD28" s="789"/>
      <c r="GE28" s="789"/>
      <c r="GF28" s="789"/>
      <c r="GG28" s="789"/>
      <c r="GH28" s="789"/>
      <c r="GI28" s="789"/>
      <c r="GJ28" s="789"/>
      <c r="GK28" s="789"/>
      <c r="GL28" s="789"/>
      <c r="GM28" s="789"/>
      <c r="GN28" s="789"/>
      <c r="GO28" s="789"/>
      <c r="GP28" s="789"/>
      <c r="GQ28" s="789"/>
      <c r="GR28" s="789"/>
      <c r="GS28" s="789"/>
      <c r="GT28" s="789"/>
      <c r="GU28" s="789"/>
      <c r="GV28" s="789"/>
      <c r="GW28" s="789"/>
      <c r="GX28" s="789"/>
      <c r="GY28" s="789"/>
      <c r="GZ28" s="789"/>
      <c r="HA28" s="789"/>
      <c r="HB28" s="789"/>
      <c r="HC28" s="789"/>
      <c r="HD28" s="789"/>
      <c r="HE28" s="789"/>
      <c r="HF28" s="789"/>
      <c r="HG28" s="789"/>
      <c r="HH28" s="789"/>
      <c r="HI28" s="789"/>
      <c r="HJ28" s="789"/>
      <c r="HK28" s="789"/>
      <c r="HL28" s="789"/>
      <c r="HM28" s="789"/>
      <c r="HN28" s="789"/>
      <c r="HO28" s="789"/>
      <c r="HP28" s="789"/>
      <c r="HQ28" s="789"/>
      <c r="HR28" s="789"/>
      <c r="HS28" s="789"/>
      <c r="HT28" s="789"/>
      <c r="HU28" s="789"/>
    </row>
    <row r="29" spans="1:229" s="752" customFormat="1" ht="39">
      <c r="A29" s="727" t="s">
        <v>498</v>
      </c>
      <c r="B29" s="731" t="s">
        <v>460</v>
      </c>
      <c r="C29" s="783">
        <f>MIN(K37:IV37)</f>
        <v>0</v>
      </c>
      <c r="D29" s="757" t="str">
        <f>IF(C29=0,"Au moins un des CR comporte un total de charges réalisées N-1 = 0",IF(C29&lt;0,"Au moins un des CR comporte un total de charges réalisées N-1 &lt; 0 (Atypie)","OK"))</f>
        <v>Au moins un des CR comporte un total de charges réalisées N-1 = 0</v>
      </c>
      <c r="E29" s="725" t="s">
        <v>493</v>
      </c>
      <c r="F29" s="427"/>
      <c r="G29" s="411"/>
      <c r="H29" s="780" t="s">
        <v>529</v>
      </c>
      <c r="I29" s="742" t="s">
        <v>87</v>
      </c>
      <c r="J29" s="742"/>
      <c r="K29" s="750">
        <f>VLOOKUP("Groupe II : charges afférentes au personnel",Conso!$3:$21,$J$7,FALSE)</f>
        <v>0</v>
      </c>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751"/>
      <c r="AT29" s="751"/>
      <c r="AU29" s="751"/>
      <c r="AV29" s="751"/>
      <c r="AW29" s="751"/>
      <c r="AX29" s="751"/>
      <c r="AY29" s="751"/>
      <c r="AZ29" s="751"/>
      <c r="BA29" s="751"/>
      <c r="BB29" s="751"/>
      <c r="BC29" s="751"/>
      <c r="BD29" s="751"/>
      <c r="BE29" s="751"/>
      <c r="BF29" s="751"/>
      <c r="BG29" s="751"/>
      <c r="BH29" s="751"/>
      <c r="BI29" s="751"/>
      <c r="BJ29" s="751"/>
      <c r="BK29" s="751"/>
      <c r="BL29" s="751"/>
      <c r="BM29" s="751"/>
      <c r="BN29" s="751"/>
      <c r="BO29" s="751"/>
      <c r="BP29" s="751"/>
      <c r="BQ29" s="751"/>
      <c r="BR29" s="751"/>
      <c r="BS29" s="751"/>
      <c r="BT29" s="751"/>
      <c r="BU29" s="751"/>
      <c r="BV29" s="751"/>
      <c r="BW29" s="751"/>
      <c r="BX29" s="751"/>
      <c r="BY29" s="751"/>
      <c r="BZ29" s="751"/>
      <c r="CA29" s="751"/>
      <c r="CB29" s="751"/>
      <c r="CC29" s="751"/>
      <c r="CD29" s="751"/>
      <c r="CE29" s="751"/>
      <c r="CF29" s="751"/>
      <c r="CG29" s="751"/>
      <c r="CH29" s="751"/>
      <c r="CI29" s="751"/>
      <c r="CJ29" s="751"/>
      <c r="CK29" s="751"/>
      <c r="CL29" s="751"/>
      <c r="CM29" s="751"/>
      <c r="CN29" s="751"/>
      <c r="CO29" s="751"/>
      <c r="CP29" s="751"/>
      <c r="CQ29" s="751"/>
      <c r="CR29" s="751"/>
      <c r="CS29" s="751"/>
      <c r="CT29" s="751"/>
      <c r="CU29" s="751"/>
      <c r="CV29" s="751"/>
      <c r="CW29" s="751"/>
      <c r="CX29" s="751"/>
      <c r="CY29" s="751"/>
      <c r="CZ29" s="751"/>
      <c r="DA29" s="751"/>
      <c r="DB29" s="751"/>
      <c r="DC29" s="751"/>
      <c r="DD29" s="751"/>
      <c r="DE29" s="751"/>
      <c r="DF29" s="751"/>
      <c r="DG29" s="751"/>
      <c r="DH29" s="751"/>
      <c r="DI29" s="751"/>
      <c r="DJ29" s="751"/>
      <c r="DK29" s="751"/>
      <c r="DL29" s="751"/>
      <c r="DM29" s="751"/>
      <c r="DN29" s="751"/>
      <c r="DO29" s="751"/>
      <c r="DP29" s="751"/>
      <c r="DQ29" s="751"/>
      <c r="DR29" s="751"/>
      <c r="DS29" s="751"/>
      <c r="DT29" s="751"/>
      <c r="DU29" s="751"/>
      <c r="DV29" s="751"/>
      <c r="DW29" s="751"/>
      <c r="DX29" s="751"/>
      <c r="DY29" s="751"/>
      <c r="DZ29" s="751"/>
      <c r="EA29" s="751"/>
      <c r="EB29" s="751"/>
      <c r="EC29" s="751"/>
      <c r="ED29" s="751"/>
      <c r="EE29" s="751"/>
      <c r="EF29" s="751"/>
      <c r="EG29" s="751"/>
      <c r="EH29" s="751"/>
      <c r="EI29" s="751"/>
      <c r="EJ29" s="751"/>
      <c r="EK29" s="751"/>
      <c r="EL29" s="751"/>
      <c r="EM29" s="751"/>
      <c r="EN29" s="751"/>
      <c r="EO29" s="751"/>
      <c r="EP29" s="751"/>
      <c r="EQ29" s="751"/>
      <c r="ER29" s="751"/>
      <c r="ES29" s="751"/>
      <c r="ET29" s="751"/>
      <c r="EU29" s="751"/>
      <c r="EV29" s="751"/>
      <c r="EW29" s="751"/>
      <c r="EX29" s="751"/>
      <c r="EY29" s="751"/>
      <c r="EZ29" s="751"/>
      <c r="FA29" s="751"/>
      <c r="FB29" s="751"/>
      <c r="FC29" s="751"/>
      <c r="FD29" s="751"/>
      <c r="FE29" s="751"/>
      <c r="FF29" s="751"/>
      <c r="FG29" s="751"/>
      <c r="FH29" s="751"/>
      <c r="FI29" s="751"/>
      <c r="FJ29" s="751"/>
      <c r="FK29" s="751"/>
      <c r="FL29" s="751"/>
      <c r="FM29" s="751"/>
      <c r="FN29" s="751"/>
      <c r="FO29" s="751"/>
      <c r="FP29" s="751"/>
      <c r="FQ29" s="751"/>
      <c r="FR29" s="751"/>
      <c r="FS29" s="751"/>
      <c r="FT29" s="751"/>
      <c r="FU29" s="751"/>
      <c r="FV29" s="751"/>
      <c r="FW29" s="751"/>
      <c r="FX29" s="751"/>
      <c r="FY29" s="751"/>
      <c r="FZ29" s="751"/>
      <c r="GA29" s="751"/>
      <c r="GB29" s="751"/>
      <c r="GC29" s="751"/>
      <c r="GD29" s="751"/>
      <c r="GE29" s="751"/>
      <c r="GF29" s="751"/>
      <c r="GG29" s="751"/>
      <c r="GH29" s="751"/>
      <c r="GI29" s="751"/>
      <c r="GJ29" s="751"/>
      <c r="GK29" s="751"/>
      <c r="GL29" s="751"/>
      <c r="GM29" s="751"/>
      <c r="GN29" s="751"/>
      <c r="GO29" s="751"/>
      <c r="GP29" s="751"/>
      <c r="GQ29" s="751"/>
      <c r="GR29" s="751"/>
      <c r="GS29" s="751"/>
      <c r="GT29" s="751"/>
      <c r="GU29" s="751"/>
      <c r="GV29" s="751"/>
      <c r="GW29" s="751"/>
      <c r="GX29" s="751"/>
      <c r="GY29" s="751"/>
      <c r="GZ29" s="751"/>
      <c r="HA29" s="751"/>
      <c r="HB29" s="751"/>
      <c r="HC29" s="751"/>
      <c r="HD29" s="751"/>
      <c r="HE29" s="751"/>
      <c r="HF29" s="751"/>
      <c r="HG29" s="751"/>
      <c r="HH29" s="751"/>
      <c r="HI29" s="751"/>
      <c r="HJ29" s="751"/>
      <c r="HK29" s="751"/>
      <c r="HL29" s="751"/>
      <c r="HM29" s="751"/>
      <c r="HN29" s="751"/>
      <c r="HO29" s="751"/>
      <c r="HP29" s="751"/>
      <c r="HQ29" s="751"/>
      <c r="HR29" s="751"/>
      <c r="HS29" s="751"/>
      <c r="HT29" s="751"/>
      <c r="HU29" s="751"/>
    </row>
    <row r="30" spans="1:229" s="788" customFormat="1" ht="39.75" customHeight="1">
      <c r="A30" s="727" t="s">
        <v>467</v>
      </c>
      <c r="B30" s="731" t="s">
        <v>460</v>
      </c>
      <c r="C30" s="782">
        <f>MIN(K18:IV18)</f>
        <v>0</v>
      </c>
      <c r="D30" s="757" t="str">
        <f>IF(C30=0,"Au moins un des CR comporte des produits GI réalisés N = 0",IF(C30&lt;0,"Au moins un des CR comporte des produits GI réalisés N &lt; 0 (Atypie)","OK"))</f>
        <v>Au moins un des CR comporte des produits GI réalisés N = 0</v>
      </c>
      <c r="E30" s="725" t="s">
        <v>466</v>
      </c>
      <c r="F30" s="427"/>
      <c r="G30" s="411"/>
      <c r="H30" s="834" t="s">
        <v>530</v>
      </c>
      <c r="I30" s="742" t="s">
        <v>87</v>
      </c>
      <c r="J30" s="742"/>
      <c r="K30" s="750">
        <f>VLOOKUP("Groupe II : charges afférentes au personnel",Conso!$25:$43,$J$7,FALSE)</f>
        <v>0</v>
      </c>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787"/>
      <c r="BD30" s="787"/>
      <c r="BE30" s="787"/>
      <c r="BF30" s="787"/>
      <c r="BG30" s="787"/>
      <c r="BH30" s="787"/>
      <c r="BI30" s="787"/>
      <c r="BJ30" s="787"/>
      <c r="BK30" s="787"/>
      <c r="BL30" s="787"/>
      <c r="BM30" s="787"/>
      <c r="BN30" s="787"/>
      <c r="BO30" s="787"/>
      <c r="BP30" s="787"/>
      <c r="BQ30" s="787"/>
      <c r="BR30" s="787"/>
      <c r="BS30" s="787"/>
      <c r="BT30" s="787"/>
      <c r="BU30" s="787"/>
      <c r="BV30" s="787"/>
      <c r="BW30" s="787"/>
      <c r="BX30" s="787"/>
      <c r="BY30" s="787"/>
      <c r="BZ30" s="787"/>
      <c r="CA30" s="787"/>
      <c r="CB30" s="787"/>
      <c r="CC30" s="787"/>
      <c r="CD30" s="787"/>
      <c r="CE30" s="787"/>
      <c r="CF30" s="787"/>
      <c r="CG30" s="787"/>
      <c r="CH30" s="787"/>
      <c r="CI30" s="787"/>
      <c r="CJ30" s="787"/>
      <c r="CK30" s="787"/>
      <c r="CL30" s="787"/>
      <c r="CM30" s="787"/>
      <c r="CN30" s="787"/>
      <c r="CO30" s="787"/>
      <c r="CP30" s="787"/>
      <c r="CQ30" s="787"/>
      <c r="CR30" s="787"/>
      <c r="CS30" s="787"/>
      <c r="CT30" s="787"/>
      <c r="CU30" s="787"/>
      <c r="CV30" s="787"/>
      <c r="CW30" s="787"/>
      <c r="CX30" s="787"/>
      <c r="CY30" s="787"/>
      <c r="CZ30" s="787"/>
      <c r="DA30" s="787"/>
      <c r="DB30" s="787"/>
      <c r="DC30" s="787"/>
      <c r="DD30" s="787"/>
      <c r="DE30" s="787"/>
      <c r="DF30" s="787"/>
      <c r="DG30" s="787"/>
      <c r="DH30" s="787"/>
      <c r="DI30" s="787"/>
      <c r="DJ30" s="787"/>
      <c r="DK30" s="787"/>
      <c r="DL30" s="787"/>
      <c r="DM30" s="787"/>
      <c r="DN30" s="787"/>
      <c r="DO30" s="787"/>
      <c r="DP30" s="787"/>
      <c r="DQ30" s="787"/>
      <c r="DR30" s="787"/>
      <c r="DS30" s="787"/>
      <c r="DT30" s="787"/>
      <c r="DU30" s="787"/>
      <c r="DV30" s="787"/>
      <c r="DW30" s="787"/>
      <c r="DX30" s="787"/>
      <c r="DY30" s="787"/>
      <c r="DZ30" s="787"/>
      <c r="EA30" s="787"/>
      <c r="EB30" s="787"/>
      <c r="EC30" s="787"/>
      <c r="ED30" s="787"/>
      <c r="EE30" s="787"/>
      <c r="EF30" s="787"/>
      <c r="EG30" s="787"/>
      <c r="EH30" s="787"/>
      <c r="EI30" s="787"/>
      <c r="EJ30" s="787"/>
      <c r="EK30" s="787"/>
      <c r="EL30" s="787"/>
      <c r="EM30" s="787"/>
      <c r="EN30" s="787"/>
      <c r="EO30" s="787"/>
      <c r="EP30" s="787"/>
      <c r="EQ30" s="787"/>
      <c r="ER30" s="787"/>
      <c r="ES30" s="787"/>
      <c r="ET30" s="787"/>
      <c r="EU30" s="787"/>
      <c r="EV30" s="787"/>
      <c r="EW30" s="787"/>
      <c r="EX30" s="787"/>
      <c r="EY30" s="787"/>
      <c r="EZ30" s="787"/>
      <c r="FA30" s="787"/>
      <c r="FB30" s="787"/>
      <c r="FC30" s="787"/>
      <c r="FD30" s="787"/>
      <c r="FE30" s="787"/>
      <c r="FF30" s="787"/>
      <c r="FG30" s="787"/>
      <c r="FH30" s="787"/>
      <c r="FI30" s="787"/>
      <c r="FJ30" s="787"/>
      <c r="FK30" s="787"/>
      <c r="FL30" s="787"/>
      <c r="FM30" s="787"/>
      <c r="FN30" s="787"/>
      <c r="FO30" s="787"/>
      <c r="FP30" s="787"/>
      <c r="FQ30" s="787"/>
      <c r="FR30" s="787"/>
      <c r="FS30" s="787"/>
      <c r="FT30" s="787"/>
      <c r="FU30" s="787"/>
      <c r="FV30" s="787"/>
      <c r="FW30" s="787"/>
      <c r="FX30" s="787"/>
      <c r="FY30" s="787"/>
      <c r="FZ30" s="787"/>
      <c r="GA30" s="787"/>
      <c r="GB30" s="787"/>
      <c r="GC30" s="787"/>
      <c r="GD30" s="787"/>
      <c r="GE30" s="787"/>
      <c r="GF30" s="787"/>
      <c r="GG30" s="787"/>
      <c r="GH30" s="787"/>
      <c r="GI30" s="787"/>
      <c r="GJ30" s="787"/>
      <c r="GK30" s="787"/>
      <c r="GL30" s="787"/>
      <c r="GM30" s="787"/>
      <c r="GN30" s="787"/>
      <c r="GO30" s="787"/>
      <c r="GP30" s="787"/>
      <c r="GQ30" s="787"/>
      <c r="GR30" s="787"/>
      <c r="GS30" s="787"/>
      <c r="GT30" s="787"/>
      <c r="GU30" s="787"/>
      <c r="GV30" s="787"/>
      <c r="GW30" s="787"/>
      <c r="GX30" s="787"/>
      <c r="GY30" s="787"/>
      <c r="GZ30" s="787"/>
      <c r="HA30" s="787"/>
      <c r="HB30" s="787"/>
      <c r="HC30" s="787"/>
      <c r="HD30" s="787"/>
      <c r="HE30" s="787"/>
      <c r="HF30" s="787"/>
      <c r="HG30" s="787"/>
      <c r="HH30" s="787"/>
      <c r="HI30" s="787"/>
      <c r="HJ30" s="787"/>
      <c r="HK30" s="787"/>
      <c r="HL30" s="787"/>
      <c r="HM30" s="787"/>
      <c r="HN30" s="787"/>
      <c r="HO30" s="787"/>
      <c r="HP30" s="787"/>
      <c r="HQ30" s="787"/>
      <c r="HR30" s="787"/>
      <c r="HS30" s="787"/>
      <c r="HT30" s="787"/>
      <c r="HU30" s="787"/>
    </row>
    <row r="31" spans="1:229" s="790" customFormat="1" ht="39.75" customHeight="1">
      <c r="A31" s="727" t="s">
        <v>468</v>
      </c>
      <c r="B31" s="731" t="s">
        <v>460</v>
      </c>
      <c r="C31" s="782">
        <f>MIN(K17:IV17)</f>
        <v>0</v>
      </c>
      <c r="D31" s="757" t="str">
        <f>IF(C31=0,"Au moins un des CR comporte des produits GI prévus N = 0",IF(C31&lt;0,"Au moins un des CR comporte des produits GI prévus N &lt; 0 (Atypie)","OK"))</f>
        <v>Au moins un des CR comporte des produits GI prévus N = 0</v>
      </c>
      <c r="E31" s="725" t="s">
        <v>466</v>
      </c>
      <c r="F31" s="427"/>
      <c r="G31" s="411"/>
      <c r="H31" s="835"/>
      <c r="I31" s="742" t="s">
        <v>492</v>
      </c>
      <c r="J31" s="742"/>
      <c r="K31" s="746">
        <f>_xlfn.IFERROR((K30-K29)/K29,"")</f>
      </c>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89"/>
      <c r="AP31" s="789"/>
      <c r="AQ31" s="789"/>
      <c r="AR31" s="789"/>
      <c r="AS31" s="789"/>
      <c r="AT31" s="789"/>
      <c r="AU31" s="789"/>
      <c r="AV31" s="789"/>
      <c r="AW31" s="789"/>
      <c r="AX31" s="789"/>
      <c r="AY31" s="789"/>
      <c r="AZ31" s="789"/>
      <c r="BA31" s="789"/>
      <c r="BB31" s="789"/>
      <c r="BC31" s="789"/>
      <c r="BD31" s="789"/>
      <c r="BE31" s="789"/>
      <c r="BF31" s="789"/>
      <c r="BG31" s="789"/>
      <c r="BH31" s="789"/>
      <c r="BI31" s="789"/>
      <c r="BJ31" s="789"/>
      <c r="BK31" s="789"/>
      <c r="BL31" s="789"/>
      <c r="BM31" s="789"/>
      <c r="BN31" s="789"/>
      <c r="BO31" s="789"/>
      <c r="BP31" s="789"/>
      <c r="BQ31" s="789"/>
      <c r="BR31" s="789"/>
      <c r="BS31" s="789"/>
      <c r="BT31" s="789"/>
      <c r="BU31" s="789"/>
      <c r="BV31" s="789"/>
      <c r="BW31" s="789"/>
      <c r="BX31" s="789"/>
      <c r="BY31" s="789"/>
      <c r="BZ31" s="789"/>
      <c r="CA31" s="789"/>
      <c r="CB31" s="789"/>
      <c r="CC31" s="789"/>
      <c r="CD31" s="789"/>
      <c r="CE31" s="789"/>
      <c r="CF31" s="789"/>
      <c r="CG31" s="789"/>
      <c r="CH31" s="789"/>
      <c r="CI31" s="789"/>
      <c r="CJ31" s="789"/>
      <c r="CK31" s="789"/>
      <c r="CL31" s="789"/>
      <c r="CM31" s="789"/>
      <c r="CN31" s="789"/>
      <c r="CO31" s="789"/>
      <c r="CP31" s="789"/>
      <c r="CQ31" s="789"/>
      <c r="CR31" s="789"/>
      <c r="CS31" s="789"/>
      <c r="CT31" s="789"/>
      <c r="CU31" s="789"/>
      <c r="CV31" s="789"/>
      <c r="CW31" s="789"/>
      <c r="CX31" s="789"/>
      <c r="CY31" s="789"/>
      <c r="CZ31" s="789"/>
      <c r="DA31" s="789"/>
      <c r="DB31" s="789"/>
      <c r="DC31" s="789"/>
      <c r="DD31" s="789"/>
      <c r="DE31" s="789"/>
      <c r="DF31" s="789"/>
      <c r="DG31" s="789"/>
      <c r="DH31" s="789"/>
      <c r="DI31" s="789"/>
      <c r="DJ31" s="789"/>
      <c r="DK31" s="789"/>
      <c r="DL31" s="789"/>
      <c r="DM31" s="789"/>
      <c r="DN31" s="789"/>
      <c r="DO31" s="789"/>
      <c r="DP31" s="789"/>
      <c r="DQ31" s="789"/>
      <c r="DR31" s="789"/>
      <c r="DS31" s="789"/>
      <c r="DT31" s="789"/>
      <c r="DU31" s="789"/>
      <c r="DV31" s="789"/>
      <c r="DW31" s="789"/>
      <c r="DX31" s="789"/>
      <c r="DY31" s="789"/>
      <c r="DZ31" s="789"/>
      <c r="EA31" s="789"/>
      <c r="EB31" s="789"/>
      <c r="EC31" s="789"/>
      <c r="ED31" s="789"/>
      <c r="EE31" s="789"/>
      <c r="EF31" s="789"/>
      <c r="EG31" s="789"/>
      <c r="EH31" s="789"/>
      <c r="EI31" s="789"/>
      <c r="EJ31" s="789"/>
      <c r="EK31" s="789"/>
      <c r="EL31" s="789"/>
      <c r="EM31" s="789"/>
      <c r="EN31" s="789"/>
      <c r="EO31" s="789"/>
      <c r="EP31" s="789"/>
      <c r="EQ31" s="789"/>
      <c r="ER31" s="789"/>
      <c r="ES31" s="789"/>
      <c r="ET31" s="789"/>
      <c r="EU31" s="789"/>
      <c r="EV31" s="789"/>
      <c r="EW31" s="789"/>
      <c r="EX31" s="789"/>
      <c r="EY31" s="789"/>
      <c r="EZ31" s="789"/>
      <c r="FA31" s="789"/>
      <c r="FB31" s="789"/>
      <c r="FC31" s="789"/>
      <c r="FD31" s="789"/>
      <c r="FE31" s="789"/>
      <c r="FF31" s="789"/>
      <c r="FG31" s="789"/>
      <c r="FH31" s="789"/>
      <c r="FI31" s="789"/>
      <c r="FJ31" s="789"/>
      <c r="FK31" s="789"/>
      <c r="FL31" s="789"/>
      <c r="FM31" s="789"/>
      <c r="FN31" s="789"/>
      <c r="FO31" s="789"/>
      <c r="FP31" s="789"/>
      <c r="FQ31" s="789"/>
      <c r="FR31" s="789"/>
      <c r="FS31" s="789"/>
      <c r="FT31" s="789"/>
      <c r="FU31" s="789"/>
      <c r="FV31" s="789"/>
      <c r="FW31" s="789"/>
      <c r="FX31" s="789"/>
      <c r="FY31" s="789"/>
      <c r="FZ31" s="789"/>
      <c r="GA31" s="789"/>
      <c r="GB31" s="789"/>
      <c r="GC31" s="789"/>
      <c r="GD31" s="789"/>
      <c r="GE31" s="789"/>
      <c r="GF31" s="789"/>
      <c r="GG31" s="789"/>
      <c r="GH31" s="789"/>
      <c r="GI31" s="789"/>
      <c r="GJ31" s="789"/>
      <c r="GK31" s="789"/>
      <c r="GL31" s="789"/>
      <c r="GM31" s="789"/>
      <c r="GN31" s="789"/>
      <c r="GO31" s="789"/>
      <c r="GP31" s="789"/>
      <c r="GQ31" s="789"/>
      <c r="GR31" s="789"/>
      <c r="GS31" s="789"/>
      <c r="GT31" s="789"/>
      <c r="GU31" s="789"/>
      <c r="GV31" s="789"/>
      <c r="GW31" s="789"/>
      <c r="GX31" s="789"/>
      <c r="GY31" s="789"/>
      <c r="GZ31" s="789"/>
      <c r="HA31" s="789"/>
      <c r="HB31" s="789"/>
      <c r="HC31" s="789"/>
      <c r="HD31" s="789"/>
      <c r="HE31" s="789"/>
      <c r="HF31" s="789"/>
      <c r="HG31" s="789"/>
      <c r="HH31" s="789"/>
      <c r="HI31" s="789"/>
      <c r="HJ31" s="789"/>
      <c r="HK31" s="789"/>
      <c r="HL31" s="789"/>
      <c r="HM31" s="789"/>
      <c r="HN31" s="789"/>
      <c r="HO31" s="789"/>
      <c r="HP31" s="789"/>
      <c r="HQ31" s="789"/>
      <c r="HR31" s="789"/>
      <c r="HS31" s="789"/>
      <c r="HT31" s="789"/>
      <c r="HU31" s="789"/>
    </row>
    <row r="32" spans="1:229" s="788" customFormat="1" ht="39.75" customHeight="1">
      <c r="A32" s="727" t="s">
        <v>469</v>
      </c>
      <c r="B32" s="731" t="s">
        <v>460</v>
      </c>
      <c r="C32" s="783">
        <f>MIN(K39:IV39)</f>
        <v>0</v>
      </c>
      <c r="D32" s="757" t="str">
        <f>IF(C32=0,"Au moins un des CR comporte des produits GI réalisés N-1 = 0",IF(C32&lt;0,"Au moins un des CR comporte des produits GI réalisés N-1 &lt; 0 (Atypie)","OK"))</f>
        <v>Au moins un des CR comporte des produits GI réalisés N-1 = 0</v>
      </c>
      <c r="E32" s="725" t="s">
        <v>493</v>
      </c>
      <c r="F32" s="427"/>
      <c r="G32" s="411"/>
      <c r="H32" s="754" t="s">
        <v>531</v>
      </c>
      <c r="I32" s="742" t="s">
        <v>87</v>
      </c>
      <c r="J32" s="742"/>
      <c r="K32" s="750">
        <f>VLOOKUP("Groupe III : charges afférentes à la structure",Conso!$3:$21,$J$7,FALSE)</f>
        <v>0</v>
      </c>
      <c r="L32" s="787"/>
      <c r="M32" s="787"/>
      <c r="N32" s="787"/>
      <c r="O32" s="787"/>
      <c r="P32" s="787"/>
      <c r="Q32" s="787"/>
      <c r="R32" s="787"/>
      <c r="S32" s="787"/>
      <c r="T32" s="787"/>
      <c r="U32" s="787"/>
      <c r="V32" s="787"/>
      <c r="W32" s="787"/>
      <c r="X32" s="787"/>
      <c r="Y32" s="787"/>
      <c r="Z32" s="787"/>
      <c r="AA32" s="787"/>
      <c r="AB32" s="787"/>
      <c r="AC32" s="787"/>
      <c r="AD32" s="787"/>
      <c r="AE32" s="787"/>
      <c r="AF32" s="787"/>
      <c r="AG32" s="787"/>
      <c r="AH32" s="787"/>
      <c r="AI32" s="787"/>
      <c r="AJ32" s="787"/>
      <c r="AK32" s="787"/>
      <c r="AL32" s="787"/>
      <c r="AM32" s="787"/>
      <c r="AN32" s="787"/>
      <c r="AO32" s="787"/>
      <c r="AP32" s="787"/>
      <c r="AQ32" s="787"/>
      <c r="AR32" s="787"/>
      <c r="AS32" s="787"/>
      <c r="AT32" s="787"/>
      <c r="AU32" s="787"/>
      <c r="AV32" s="787"/>
      <c r="AW32" s="787"/>
      <c r="AX32" s="787"/>
      <c r="AY32" s="787"/>
      <c r="AZ32" s="787"/>
      <c r="BA32" s="787"/>
      <c r="BB32" s="787"/>
      <c r="BC32" s="787"/>
      <c r="BD32" s="787"/>
      <c r="BE32" s="787"/>
      <c r="BF32" s="787"/>
      <c r="BG32" s="787"/>
      <c r="BH32" s="787"/>
      <c r="BI32" s="787"/>
      <c r="BJ32" s="787"/>
      <c r="BK32" s="787"/>
      <c r="BL32" s="787"/>
      <c r="BM32" s="787"/>
      <c r="BN32" s="787"/>
      <c r="BO32" s="787"/>
      <c r="BP32" s="787"/>
      <c r="BQ32" s="787"/>
      <c r="BR32" s="787"/>
      <c r="BS32" s="787"/>
      <c r="BT32" s="787"/>
      <c r="BU32" s="787"/>
      <c r="BV32" s="787"/>
      <c r="BW32" s="787"/>
      <c r="BX32" s="787"/>
      <c r="BY32" s="787"/>
      <c r="BZ32" s="787"/>
      <c r="CA32" s="787"/>
      <c r="CB32" s="787"/>
      <c r="CC32" s="787"/>
      <c r="CD32" s="787"/>
      <c r="CE32" s="787"/>
      <c r="CF32" s="787"/>
      <c r="CG32" s="787"/>
      <c r="CH32" s="787"/>
      <c r="CI32" s="787"/>
      <c r="CJ32" s="787"/>
      <c r="CK32" s="787"/>
      <c r="CL32" s="787"/>
      <c r="CM32" s="787"/>
      <c r="CN32" s="787"/>
      <c r="CO32" s="787"/>
      <c r="CP32" s="787"/>
      <c r="CQ32" s="787"/>
      <c r="CR32" s="787"/>
      <c r="CS32" s="787"/>
      <c r="CT32" s="787"/>
      <c r="CU32" s="787"/>
      <c r="CV32" s="787"/>
      <c r="CW32" s="787"/>
      <c r="CX32" s="787"/>
      <c r="CY32" s="787"/>
      <c r="CZ32" s="787"/>
      <c r="DA32" s="787"/>
      <c r="DB32" s="787"/>
      <c r="DC32" s="787"/>
      <c r="DD32" s="787"/>
      <c r="DE32" s="787"/>
      <c r="DF32" s="787"/>
      <c r="DG32" s="787"/>
      <c r="DH32" s="787"/>
      <c r="DI32" s="787"/>
      <c r="DJ32" s="787"/>
      <c r="DK32" s="787"/>
      <c r="DL32" s="787"/>
      <c r="DM32" s="787"/>
      <c r="DN32" s="787"/>
      <c r="DO32" s="787"/>
      <c r="DP32" s="787"/>
      <c r="DQ32" s="787"/>
      <c r="DR32" s="787"/>
      <c r="DS32" s="787"/>
      <c r="DT32" s="787"/>
      <c r="DU32" s="787"/>
      <c r="DV32" s="787"/>
      <c r="DW32" s="787"/>
      <c r="DX32" s="787"/>
      <c r="DY32" s="787"/>
      <c r="DZ32" s="787"/>
      <c r="EA32" s="787"/>
      <c r="EB32" s="787"/>
      <c r="EC32" s="787"/>
      <c r="ED32" s="787"/>
      <c r="EE32" s="787"/>
      <c r="EF32" s="787"/>
      <c r="EG32" s="787"/>
      <c r="EH32" s="787"/>
      <c r="EI32" s="787"/>
      <c r="EJ32" s="787"/>
      <c r="EK32" s="787"/>
      <c r="EL32" s="787"/>
      <c r="EM32" s="787"/>
      <c r="EN32" s="787"/>
      <c r="EO32" s="787"/>
      <c r="EP32" s="787"/>
      <c r="EQ32" s="787"/>
      <c r="ER32" s="787"/>
      <c r="ES32" s="787"/>
      <c r="ET32" s="787"/>
      <c r="EU32" s="787"/>
      <c r="EV32" s="787"/>
      <c r="EW32" s="787"/>
      <c r="EX32" s="787"/>
      <c r="EY32" s="787"/>
      <c r="EZ32" s="787"/>
      <c r="FA32" s="787"/>
      <c r="FB32" s="787"/>
      <c r="FC32" s="787"/>
      <c r="FD32" s="787"/>
      <c r="FE32" s="787"/>
      <c r="FF32" s="787"/>
      <c r="FG32" s="787"/>
      <c r="FH32" s="787"/>
      <c r="FI32" s="787"/>
      <c r="FJ32" s="787"/>
      <c r="FK32" s="787"/>
      <c r="FL32" s="787"/>
      <c r="FM32" s="787"/>
      <c r="FN32" s="787"/>
      <c r="FO32" s="787"/>
      <c r="FP32" s="787"/>
      <c r="FQ32" s="787"/>
      <c r="FR32" s="787"/>
      <c r="FS32" s="787"/>
      <c r="FT32" s="787"/>
      <c r="FU32" s="787"/>
      <c r="FV32" s="787"/>
      <c r="FW32" s="787"/>
      <c r="FX32" s="787"/>
      <c r="FY32" s="787"/>
      <c r="FZ32" s="787"/>
      <c r="GA32" s="787"/>
      <c r="GB32" s="787"/>
      <c r="GC32" s="787"/>
      <c r="GD32" s="787"/>
      <c r="GE32" s="787"/>
      <c r="GF32" s="787"/>
      <c r="GG32" s="787"/>
      <c r="GH32" s="787"/>
      <c r="GI32" s="787"/>
      <c r="GJ32" s="787"/>
      <c r="GK32" s="787"/>
      <c r="GL32" s="787"/>
      <c r="GM32" s="787"/>
      <c r="GN32" s="787"/>
      <c r="GO32" s="787"/>
      <c r="GP32" s="787"/>
      <c r="GQ32" s="787"/>
      <c r="GR32" s="787"/>
      <c r="GS32" s="787"/>
      <c r="GT32" s="787"/>
      <c r="GU32" s="787"/>
      <c r="GV32" s="787"/>
      <c r="GW32" s="787"/>
      <c r="GX32" s="787"/>
      <c r="GY32" s="787"/>
      <c r="GZ32" s="787"/>
      <c r="HA32" s="787"/>
      <c r="HB32" s="787"/>
      <c r="HC32" s="787"/>
      <c r="HD32" s="787"/>
      <c r="HE32" s="787"/>
      <c r="HF32" s="787"/>
      <c r="HG32" s="787"/>
      <c r="HH32" s="787"/>
      <c r="HI32" s="787"/>
      <c r="HJ32" s="787"/>
      <c r="HK32" s="787"/>
      <c r="HL32" s="787"/>
      <c r="HM32" s="787"/>
      <c r="HN32" s="787"/>
      <c r="HO32" s="787"/>
      <c r="HP32" s="787"/>
      <c r="HQ32" s="787"/>
      <c r="HR32" s="787"/>
      <c r="HS32" s="787"/>
      <c r="HT32" s="787"/>
      <c r="HU32" s="787"/>
    </row>
    <row r="33" spans="1:229" s="752" customFormat="1" ht="52.5">
      <c r="A33" s="727" t="s">
        <v>506</v>
      </c>
      <c r="B33" s="731" t="s">
        <v>460</v>
      </c>
      <c r="C33" s="782">
        <f>MIN(K30:IV30)</f>
        <v>0</v>
      </c>
      <c r="D33" s="757" t="str">
        <f>IF(C33=0,"Au moins un des CR comporte des charges GII réalisées N = 0",IF(C33&lt;0,"Au moins un des CR comporte des charges GII réalisées N &lt; 0 (Atypie)","OK"))</f>
        <v>Au moins un des CR comporte des charges GII réalisées N = 0</v>
      </c>
      <c r="E33" s="725" t="s">
        <v>466</v>
      </c>
      <c r="F33" s="427"/>
      <c r="G33" s="411"/>
      <c r="H33" s="834" t="s">
        <v>532</v>
      </c>
      <c r="I33" s="742" t="s">
        <v>87</v>
      </c>
      <c r="J33" s="742"/>
      <c r="K33" s="750">
        <f>VLOOKUP("Groupe III : charges afférentes à la structure",Conso!$25:$43,$J$7,FALSE)</f>
        <v>0</v>
      </c>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c r="AL33" s="751"/>
      <c r="AM33" s="751"/>
      <c r="AN33" s="751"/>
      <c r="AO33" s="751"/>
      <c r="AP33" s="751"/>
      <c r="AQ33" s="751"/>
      <c r="AR33" s="751"/>
      <c r="AS33" s="751"/>
      <c r="AT33" s="751"/>
      <c r="AU33" s="751"/>
      <c r="AV33" s="751"/>
      <c r="AW33" s="751"/>
      <c r="AX33" s="751"/>
      <c r="AY33" s="751"/>
      <c r="AZ33" s="751"/>
      <c r="BA33" s="751"/>
      <c r="BB33" s="751"/>
      <c r="BC33" s="751"/>
      <c r="BD33" s="751"/>
      <c r="BE33" s="751"/>
      <c r="BF33" s="751"/>
      <c r="BG33" s="751"/>
      <c r="BH33" s="751"/>
      <c r="BI33" s="751"/>
      <c r="BJ33" s="751"/>
      <c r="BK33" s="751"/>
      <c r="BL33" s="751"/>
      <c r="BM33" s="751"/>
      <c r="BN33" s="751"/>
      <c r="BO33" s="751"/>
      <c r="BP33" s="751"/>
      <c r="BQ33" s="751"/>
      <c r="BR33" s="751"/>
      <c r="BS33" s="751"/>
      <c r="BT33" s="751"/>
      <c r="BU33" s="751"/>
      <c r="BV33" s="751"/>
      <c r="BW33" s="751"/>
      <c r="BX33" s="751"/>
      <c r="BY33" s="751"/>
      <c r="BZ33" s="751"/>
      <c r="CA33" s="751"/>
      <c r="CB33" s="751"/>
      <c r="CC33" s="751"/>
      <c r="CD33" s="751"/>
      <c r="CE33" s="751"/>
      <c r="CF33" s="751"/>
      <c r="CG33" s="751"/>
      <c r="CH33" s="751"/>
      <c r="CI33" s="751"/>
      <c r="CJ33" s="751"/>
      <c r="CK33" s="751"/>
      <c r="CL33" s="751"/>
      <c r="CM33" s="751"/>
      <c r="CN33" s="751"/>
      <c r="CO33" s="751"/>
      <c r="CP33" s="751"/>
      <c r="CQ33" s="751"/>
      <c r="CR33" s="751"/>
      <c r="CS33" s="751"/>
      <c r="CT33" s="751"/>
      <c r="CU33" s="751"/>
      <c r="CV33" s="751"/>
      <c r="CW33" s="751"/>
      <c r="CX33" s="751"/>
      <c r="CY33" s="751"/>
      <c r="CZ33" s="751"/>
      <c r="DA33" s="751"/>
      <c r="DB33" s="751"/>
      <c r="DC33" s="751"/>
      <c r="DD33" s="751"/>
      <c r="DE33" s="751"/>
      <c r="DF33" s="751"/>
      <c r="DG33" s="751"/>
      <c r="DH33" s="751"/>
      <c r="DI33" s="751"/>
      <c r="DJ33" s="751"/>
      <c r="DK33" s="751"/>
      <c r="DL33" s="751"/>
      <c r="DM33" s="751"/>
      <c r="DN33" s="751"/>
      <c r="DO33" s="751"/>
      <c r="DP33" s="751"/>
      <c r="DQ33" s="751"/>
      <c r="DR33" s="751"/>
      <c r="DS33" s="751"/>
      <c r="DT33" s="751"/>
      <c r="DU33" s="751"/>
      <c r="DV33" s="751"/>
      <c r="DW33" s="751"/>
      <c r="DX33" s="751"/>
      <c r="DY33" s="751"/>
      <c r="DZ33" s="751"/>
      <c r="EA33" s="751"/>
      <c r="EB33" s="751"/>
      <c r="EC33" s="751"/>
      <c r="ED33" s="751"/>
      <c r="EE33" s="751"/>
      <c r="EF33" s="751"/>
      <c r="EG33" s="751"/>
      <c r="EH33" s="751"/>
      <c r="EI33" s="751"/>
      <c r="EJ33" s="751"/>
      <c r="EK33" s="751"/>
      <c r="EL33" s="751"/>
      <c r="EM33" s="751"/>
      <c r="EN33" s="751"/>
      <c r="EO33" s="751"/>
      <c r="EP33" s="751"/>
      <c r="EQ33" s="751"/>
      <c r="ER33" s="751"/>
      <c r="ES33" s="751"/>
      <c r="ET33" s="751"/>
      <c r="EU33" s="751"/>
      <c r="EV33" s="751"/>
      <c r="EW33" s="751"/>
      <c r="EX33" s="751"/>
      <c r="EY33" s="751"/>
      <c r="EZ33" s="751"/>
      <c r="FA33" s="751"/>
      <c r="FB33" s="751"/>
      <c r="FC33" s="751"/>
      <c r="FD33" s="751"/>
      <c r="FE33" s="751"/>
      <c r="FF33" s="751"/>
      <c r="FG33" s="751"/>
      <c r="FH33" s="751"/>
      <c r="FI33" s="751"/>
      <c r="FJ33" s="751"/>
      <c r="FK33" s="751"/>
      <c r="FL33" s="751"/>
      <c r="FM33" s="751"/>
      <c r="FN33" s="751"/>
      <c r="FO33" s="751"/>
      <c r="FP33" s="751"/>
      <c r="FQ33" s="751"/>
      <c r="FR33" s="751"/>
      <c r="FS33" s="751"/>
      <c r="FT33" s="751"/>
      <c r="FU33" s="751"/>
      <c r="FV33" s="751"/>
      <c r="FW33" s="751"/>
      <c r="FX33" s="751"/>
      <c r="FY33" s="751"/>
      <c r="FZ33" s="751"/>
      <c r="GA33" s="751"/>
      <c r="GB33" s="751"/>
      <c r="GC33" s="751"/>
      <c r="GD33" s="751"/>
      <c r="GE33" s="751"/>
      <c r="GF33" s="751"/>
      <c r="GG33" s="751"/>
      <c r="GH33" s="751"/>
      <c r="GI33" s="751"/>
      <c r="GJ33" s="751"/>
      <c r="GK33" s="751"/>
      <c r="GL33" s="751"/>
      <c r="GM33" s="751"/>
      <c r="GN33" s="751"/>
      <c r="GO33" s="751"/>
      <c r="GP33" s="751"/>
      <c r="GQ33" s="751"/>
      <c r="GR33" s="751"/>
      <c r="GS33" s="751"/>
      <c r="GT33" s="751"/>
      <c r="GU33" s="751"/>
      <c r="GV33" s="751"/>
      <c r="GW33" s="751"/>
      <c r="GX33" s="751"/>
      <c r="GY33" s="751"/>
      <c r="GZ33" s="751"/>
      <c r="HA33" s="751"/>
      <c r="HB33" s="751"/>
      <c r="HC33" s="751"/>
      <c r="HD33" s="751"/>
      <c r="HE33" s="751"/>
      <c r="HF33" s="751"/>
      <c r="HG33" s="751"/>
      <c r="HH33" s="751"/>
      <c r="HI33" s="751"/>
      <c r="HJ33" s="751"/>
      <c r="HK33" s="751"/>
      <c r="HL33" s="751"/>
      <c r="HM33" s="751"/>
      <c r="HN33" s="751"/>
      <c r="HO33" s="751"/>
      <c r="HP33" s="751"/>
      <c r="HQ33" s="751"/>
      <c r="HR33" s="751"/>
      <c r="HS33" s="751"/>
      <c r="HT33" s="751"/>
      <c r="HU33" s="751"/>
    </row>
    <row r="34" spans="1:229" s="748" customFormat="1" ht="52.5">
      <c r="A34" s="727" t="s">
        <v>507</v>
      </c>
      <c r="B34" s="731" t="s">
        <v>460</v>
      </c>
      <c r="C34" s="782">
        <f>MIN(K29:IV29)</f>
        <v>0</v>
      </c>
      <c r="D34" s="757" t="str">
        <f>IF(C34=0,"Au moins un des CR comporte des charges GII prévues N = 0",IF(C34&lt;0,"Au moins un des CR comporte des charges GII prévues N &lt; 0 (Atypie)","OK"))</f>
        <v>Au moins un des CR comporte des charges GII prévues N = 0</v>
      </c>
      <c r="E34" s="725" t="s">
        <v>466</v>
      </c>
      <c r="F34" s="427"/>
      <c r="G34" s="411"/>
      <c r="H34" s="837"/>
      <c r="I34" s="742" t="s">
        <v>492</v>
      </c>
      <c r="J34" s="742"/>
      <c r="K34" s="746">
        <f>_xlfn.IFERROR((K33-K32)/K32,"")</f>
      </c>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47"/>
      <c r="AM34" s="747"/>
      <c r="AN34" s="747"/>
      <c r="AO34" s="747"/>
      <c r="AP34" s="747"/>
      <c r="AQ34" s="747"/>
      <c r="AR34" s="747"/>
      <c r="AS34" s="747"/>
      <c r="AT34" s="747"/>
      <c r="AU34" s="747"/>
      <c r="AV34" s="747"/>
      <c r="AW34" s="747"/>
      <c r="AX34" s="747"/>
      <c r="AY34" s="747"/>
      <c r="AZ34" s="747"/>
      <c r="BA34" s="747"/>
      <c r="BB34" s="747"/>
      <c r="BC34" s="747"/>
      <c r="BD34" s="747"/>
      <c r="BE34" s="747"/>
      <c r="BF34" s="747"/>
      <c r="BG34" s="747"/>
      <c r="BH34" s="747"/>
      <c r="BI34" s="747"/>
      <c r="BJ34" s="747"/>
      <c r="BK34" s="747"/>
      <c r="BL34" s="747"/>
      <c r="BM34" s="747"/>
      <c r="BN34" s="747"/>
      <c r="BO34" s="747"/>
      <c r="BP34" s="747"/>
      <c r="BQ34" s="747"/>
      <c r="BR34" s="747"/>
      <c r="BS34" s="747"/>
      <c r="BT34" s="747"/>
      <c r="BU34" s="747"/>
      <c r="BV34" s="747"/>
      <c r="BW34" s="747"/>
      <c r="BX34" s="747"/>
      <c r="BY34" s="747"/>
      <c r="BZ34" s="747"/>
      <c r="CA34" s="747"/>
      <c r="CB34" s="747"/>
      <c r="CC34" s="747"/>
      <c r="CD34" s="747"/>
      <c r="CE34" s="747"/>
      <c r="CF34" s="747"/>
      <c r="CG34" s="747"/>
      <c r="CH34" s="747"/>
      <c r="CI34" s="747"/>
      <c r="CJ34" s="747"/>
      <c r="CK34" s="747"/>
      <c r="CL34" s="747"/>
      <c r="CM34" s="747"/>
      <c r="CN34" s="747"/>
      <c r="CO34" s="747"/>
      <c r="CP34" s="747"/>
      <c r="CQ34" s="747"/>
      <c r="CR34" s="747"/>
      <c r="CS34" s="747"/>
      <c r="CT34" s="747"/>
      <c r="CU34" s="747"/>
      <c r="CV34" s="747"/>
      <c r="CW34" s="747"/>
      <c r="CX34" s="747"/>
      <c r="CY34" s="747"/>
      <c r="CZ34" s="747"/>
      <c r="DA34" s="747"/>
      <c r="DB34" s="747"/>
      <c r="DC34" s="747"/>
      <c r="DD34" s="747"/>
      <c r="DE34" s="747"/>
      <c r="DF34" s="747"/>
      <c r="DG34" s="747"/>
      <c r="DH34" s="747"/>
      <c r="DI34" s="747"/>
      <c r="DJ34" s="747"/>
      <c r="DK34" s="747"/>
      <c r="DL34" s="747"/>
      <c r="DM34" s="747"/>
      <c r="DN34" s="747"/>
      <c r="DO34" s="747"/>
      <c r="DP34" s="747"/>
      <c r="DQ34" s="747"/>
      <c r="DR34" s="747"/>
      <c r="DS34" s="747"/>
      <c r="DT34" s="747"/>
      <c r="DU34" s="747"/>
      <c r="DV34" s="747"/>
      <c r="DW34" s="747"/>
      <c r="DX34" s="747"/>
      <c r="DY34" s="747"/>
      <c r="DZ34" s="747"/>
      <c r="EA34" s="747"/>
      <c r="EB34" s="747"/>
      <c r="EC34" s="747"/>
      <c r="ED34" s="747"/>
      <c r="EE34" s="747"/>
      <c r="EF34" s="747"/>
      <c r="EG34" s="747"/>
      <c r="EH34" s="747"/>
      <c r="EI34" s="747"/>
      <c r="EJ34" s="747"/>
      <c r="EK34" s="747"/>
      <c r="EL34" s="747"/>
      <c r="EM34" s="747"/>
      <c r="EN34" s="747"/>
      <c r="EO34" s="747"/>
      <c r="EP34" s="747"/>
      <c r="EQ34" s="747"/>
      <c r="ER34" s="747"/>
      <c r="ES34" s="747"/>
      <c r="ET34" s="747"/>
      <c r="EU34" s="747"/>
      <c r="EV34" s="747"/>
      <c r="EW34" s="747"/>
      <c r="EX34" s="747"/>
      <c r="EY34" s="747"/>
      <c r="EZ34" s="747"/>
      <c r="FA34" s="747"/>
      <c r="FB34" s="747"/>
      <c r="FC34" s="747"/>
      <c r="FD34" s="747"/>
      <c r="FE34" s="747"/>
      <c r="FF34" s="747"/>
      <c r="FG34" s="747"/>
      <c r="FH34" s="747"/>
      <c r="FI34" s="747"/>
      <c r="FJ34" s="747"/>
      <c r="FK34" s="747"/>
      <c r="FL34" s="747"/>
      <c r="FM34" s="747"/>
      <c r="FN34" s="747"/>
      <c r="FO34" s="747"/>
      <c r="FP34" s="747"/>
      <c r="FQ34" s="747"/>
      <c r="FR34" s="747"/>
      <c r="FS34" s="747"/>
      <c r="FT34" s="747"/>
      <c r="FU34" s="747"/>
      <c r="FV34" s="747"/>
      <c r="FW34" s="747"/>
      <c r="FX34" s="747"/>
      <c r="FY34" s="747"/>
      <c r="FZ34" s="747"/>
      <c r="GA34" s="747"/>
      <c r="GB34" s="747"/>
      <c r="GC34" s="747"/>
      <c r="GD34" s="747"/>
      <c r="GE34" s="747"/>
      <c r="GF34" s="747"/>
      <c r="GG34" s="747"/>
      <c r="GH34" s="747"/>
      <c r="GI34" s="747"/>
      <c r="GJ34" s="747"/>
      <c r="GK34" s="747"/>
      <c r="GL34" s="747"/>
      <c r="GM34" s="747"/>
      <c r="GN34" s="747"/>
      <c r="GO34" s="747"/>
      <c r="GP34" s="747"/>
      <c r="GQ34" s="747"/>
      <c r="GR34" s="747"/>
      <c r="GS34" s="747"/>
      <c r="GT34" s="747"/>
      <c r="GU34" s="747"/>
      <c r="GV34" s="747"/>
      <c r="GW34" s="747"/>
      <c r="GX34" s="747"/>
      <c r="GY34" s="747"/>
      <c r="GZ34" s="747"/>
      <c r="HA34" s="747"/>
      <c r="HB34" s="747"/>
      <c r="HC34" s="747"/>
      <c r="HD34" s="747"/>
      <c r="HE34" s="747"/>
      <c r="HF34" s="747"/>
      <c r="HG34" s="747"/>
      <c r="HH34" s="747"/>
      <c r="HI34" s="747"/>
      <c r="HJ34" s="747"/>
      <c r="HK34" s="747"/>
      <c r="HL34" s="747"/>
      <c r="HM34" s="747"/>
      <c r="HN34" s="747"/>
      <c r="HO34" s="747"/>
      <c r="HP34" s="747"/>
      <c r="HQ34" s="747"/>
      <c r="HR34" s="747"/>
      <c r="HS34" s="747"/>
      <c r="HT34" s="747"/>
      <c r="HU34" s="747"/>
    </row>
    <row r="35" spans="1:229" s="752" customFormat="1" ht="52.5">
      <c r="A35" s="727" t="s">
        <v>508</v>
      </c>
      <c r="B35" s="731" t="s">
        <v>460</v>
      </c>
      <c r="C35" s="783">
        <f>MIN(K41:IV41)</f>
        <v>0</v>
      </c>
      <c r="D35" s="757" t="str">
        <f>IF(C35=0,"Au moins un des CR comporte des charges GII réalisées N-1 = 0",IF(C35&lt;0,"Au moins un des CR comporte des charges GII réalisées N-1 &lt; 0 (Atypie)","OK"))</f>
        <v>Au moins un des CR comporte des charges GII réalisées N-1 = 0</v>
      </c>
      <c r="E35" s="725" t="s">
        <v>493</v>
      </c>
      <c r="F35" s="427"/>
      <c r="G35" s="411"/>
      <c r="H35" s="826" t="s">
        <v>533</v>
      </c>
      <c r="I35" s="742"/>
      <c r="J35" s="742"/>
      <c r="K35" s="750">
        <f>VLOOKUP("TOTAL DES PRODUITS",Conso!$90:$108,$J$7,FALSE)</f>
        <v>0</v>
      </c>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4"/>
      <c r="AY35" s="744"/>
      <c r="AZ35" s="744"/>
      <c r="BA35" s="744"/>
      <c r="BB35" s="744"/>
      <c r="BC35" s="744"/>
      <c r="BD35" s="744"/>
      <c r="BE35" s="744"/>
      <c r="BF35" s="744"/>
      <c r="BG35" s="744"/>
      <c r="BH35" s="744"/>
      <c r="BI35" s="744"/>
      <c r="BJ35" s="744"/>
      <c r="BK35" s="744"/>
      <c r="BL35" s="744"/>
      <c r="BM35" s="744"/>
      <c r="BN35" s="744"/>
      <c r="BO35" s="744"/>
      <c r="BP35" s="744"/>
      <c r="BQ35" s="744"/>
      <c r="BR35" s="744"/>
      <c r="BS35" s="744"/>
      <c r="BT35" s="744"/>
      <c r="BU35" s="744"/>
      <c r="BV35" s="744"/>
      <c r="BW35" s="744"/>
      <c r="BX35" s="744"/>
      <c r="BY35" s="744"/>
      <c r="BZ35" s="744"/>
      <c r="CA35" s="744"/>
      <c r="CB35" s="744"/>
      <c r="CC35" s="744"/>
      <c r="CD35" s="744"/>
      <c r="CE35" s="744"/>
      <c r="CF35" s="744"/>
      <c r="CG35" s="744"/>
      <c r="CH35" s="744"/>
      <c r="CI35" s="744"/>
      <c r="CJ35" s="744"/>
      <c r="CK35" s="744"/>
      <c r="CL35" s="744"/>
      <c r="CM35" s="744"/>
      <c r="CN35" s="744"/>
      <c r="CO35" s="744"/>
      <c r="CP35" s="744"/>
      <c r="CQ35" s="744"/>
      <c r="CR35" s="744"/>
      <c r="CS35" s="744"/>
      <c r="CT35" s="744"/>
      <c r="CU35" s="744"/>
      <c r="CV35" s="744"/>
      <c r="CW35" s="744"/>
      <c r="CX35" s="744"/>
      <c r="CY35" s="744"/>
      <c r="CZ35" s="744"/>
      <c r="DA35" s="744"/>
      <c r="DB35" s="744"/>
      <c r="DC35" s="744"/>
      <c r="DD35" s="744"/>
      <c r="DE35" s="744"/>
      <c r="DF35" s="744"/>
      <c r="DG35" s="744"/>
      <c r="DH35" s="744"/>
      <c r="DI35" s="744"/>
      <c r="DJ35" s="744"/>
      <c r="DK35" s="744"/>
      <c r="DL35" s="744"/>
      <c r="DM35" s="744"/>
      <c r="DN35" s="744"/>
      <c r="DO35" s="744"/>
      <c r="DP35" s="744"/>
      <c r="DQ35" s="744"/>
      <c r="DR35" s="744"/>
      <c r="DS35" s="744"/>
      <c r="DT35" s="744"/>
      <c r="DU35" s="744"/>
      <c r="DV35" s="744"/>
      <c r="DW35" s="744"/>
      <c r="DX35" s="744"/>
      <c r="DY35" s="744"/>
      <c r="DZ35" s="744"/>
      <c r="EA35" s="744"/>
      <c r="EB35" s="744"/>
      <c r="EC35" s="744"/>
      <c r="ED35" s="744"/>
      <c r="EE35" s="744"/>
      <c r="EF35" s="744"/>
      <c r="EG35" s="744"/>
      <c r="EH35" s="744"/>
      <c r="EI35" s="744"/>
      <c r="EJ35" s="744"/>
      <c r="EK35" s="744"/>
      <c r="EL35" s="744"/>
      <c r="EM35" s="751"/>
      <c r="EN35" s="751"/>
      <c r="EO35" s="751"/>
      <c r="EP35" s="751"/>
      <c r="EQ35" s="751"/>
      <c r="ER35" s="751"/>
      <c r="ES35" s="751"/>
      <c r="ET35" s="751"/>
      <c r="EU35" s="751"/>
      <c r="EV35" s="751"/>
      <c r="EW35" s="751"/>
      <c r="EX35" s="751"/>
      <c r="EY35" s="751"/>
      <c r="EZ35" s="751"/>
      <c r="FA35" s="751"/>
      <c r="FB35" s="751"/>
      <c r="FC35" s="751"/>
      <c r="FD35" s="751"/>
      <c r="FE35" s="751"/>
      <c r="FF35" s="751"/>
      <c r="FG35" s="751"/>
      <c r="FH35" s="751"/>
      <c r="FI35" s="751"/>
      <c r="FJ35" s="751"/>
      <c r="FK35" s="751"/>
      <c r="FL35" s="751"/>
      <c r="FM35" s="751"/>
      <c r="FN35" s="751"/>
      <c r="FO35" s="751"/>
      <c r="FP35" s="751"/>
      <c r="FQ35" s="751"/>
      <c r="FR35" s="751"/>
      <c r="FS35" s="751"/>
      <c r="FT35" s="751"/>
      <c r="FU35" s="751"/>
      <c r="FV35" s="751"/>
      <c r="FW35" s="751"/>
      <c r="FX35" s="751"/>
      <c r="FY35" s="751"/>
      <c r="FZ35" s="751"/>
      <c r="GA35" s="751"/>
      <c r="GB35" s="751"/>
      <c r="GC35" s="751"/>
      <c r="GD35" s="751"/>
      <c r="GE35" s="751"/>
      <c r="GF35" s="751"/>
      <c r="GG35" s="751"/>
      <c r="GH35" s="751"/>
      <c r="GI35" s="751"/>
      <c r="GJ35" s="751"/>
      <c r="GK35" s="751"/>
      <c r="GL35" s="751"/>
      <c r="GM35" s="751"/>
      <c r="GN35" s="751"/>
      <c r="GO35" s="751"/>
      <c r="GP35" s="751"/>
      <c r="GQ35" s="751"/>
      <c r="GR35" s="751"/>
      <c r="GS35" s="751"/>
      <c r="GT35" s="751"/>
      <c r="GU35" s="751"/>
      <c r="GV35" s="751"/>
      <c r="GW35" s="751"/>
      <c r="GX35" s="751"/>
      <c r="GY35" s="751"/>
      <c r="GZ35" s="751"/>
      <c r="HA35" s="751"/>
      <c r="HB35" s="751"/>
      <c r="HC35" s="751"/>
      <c r="HD35" s="751"/>
      <c r="HE35" s="751"/>
      <c r="HF35" s="751"/>
      <c r="HG35" s="751"/>
      <c r="HH35" s="751"/>
      <c r="HI35" s="751"/>
      <c r="HJ35" s="751"/>
      <c r="HK35" s="751"/>
      <c r="HL35" s="751"/>
      <c r="HM35" s="751"/>
      <c r="HN35" s="751"/>
      <c r="HO35" s="751"/>
      <c r="HP35" s="751"/>
      <c r="HQ35" s="751"/>
      <c r="HR35" s="751"/>
      <c r="HS35" s="751"/>
      <c r="HT35" s="751"/>
      <c r="HU35" s="751"/>
    </row>
    <row r="36" spans="1:229" s="748" customFormat="1" ht="52.5">
      <c r="A36" s="727" t="s">
        <v>509</v>
      </c>
      <c r="B36" s="731" t="s">
        <v>460</v>
      </c>
      <c r="C36" s="784">
        <f>IF(ABS(MIN(K13:IV13))=ABS(MAX(K13:IV13)),MAX(K13:IV13),IF(ABS(MIN(K13:IV13))&gt;ABS(MAX(K13:IV13)),MIN(K13:IV13),MAX(K13:IV13)))</f>
        <v>0</v>
      </c>
      <c r="D36" s="757" t="str">
        <f aca="true" t="shared" si="1" ref="D36:D41">IF(OR(C36&lt;-0.1,C36&gt;0.1)=TRUE,"Au moins un des CR présente un écart de plus de 10% entre les prévisions et les réalisations","OK")</f>
        <v>OK</v>
      </c>
      <c r="E36" s="781" t="s">
        <v>471</v>
      </c>
      <c r="F36" s="427"/>
      <c r="G36" s="411"/>
      <c r="H36" s="836"/>
      <c r="I36" s="742" t="s">
        <v>537</v>
      </c>
      <c r="J36" s="742"/>
      <c r="K36" s="746">
        <f>_xlfn.IFERROR((K12-K35)/K35,"")</f>
      </c>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47"/>
      <c r="AM36" s="747"/>
      <c r="AN36" s="747"/>
      <c r="AO36" s="747"/>
      <c r="AP36" s="747"/>
      <c r="AQ36" s="747"/>
      <c r="AR36" s="747"/>
      <c r="AS36" s="747"/>
      <c r="AT36" s="747"/>
      <c r="AU36" s="747"/>
      <c r="AV36" s="747"/>
      <c r="AW36" s="747"/>
      <c r="AX36" s="747"/>
      <c r="AY36" s="747"/>
      <c r="AZ36" s="747"/>
      <c r="BA36" s="747"/>
      <c r="BB36" s="747"/>
      <c r="BC36" s="747"/>
      <c r="BD36" s="747"/>
      <c r="BE36" s="747"/>
      <c r="BF36" s="747"/>
      <c r="BG36" s="747"/>
      <c r="BH36" s="747"/>
      <c r="BI36" s="747"/>
      <c r="BJ36" s="747"/>
      <c r="BK36" s="747"/>
      <c r="BL36" s="747"/>
      <c r="BM36" s="747"/>
      <c r="BN36" s="747"/>
      <c r="BO36" s="747"/>
      <c r="BP36" s="747"/>
      <c r="BQ36" s="747"/>
      <c r="BR36" s="747"/>
      <c r="BS36" s="747"/>
      <c r="BT36" s="747"/>
      <c r="BU36" s="747"/>
      <c r="BV36" s="747"/>
      <c r="BW36" s="747"/>
      <c r="BX36" s="747"/>
      <c r="BY36" s="747"/>
      <c r="BZ36" s="747"/>
      <c r="CA36" s="747"/>
      <c r="CB36" s="747"/>
      <c r="CC36" s="747"/>
      <c r="CD36" s="747"/>
      <c r="CE36" s="747"/>
      <c r="CF36" s="747"/>
      <c r="CG36" s="747"/>
      <c r="CH36" s="747"/>
      <c r="CI36" s="747"/>
      <c r="CJ36" s="747"/>
      <c r="CK36" s="747"/>
      <c r="CL36" s="747"/>
      <c r="CM36" s="747"/>
      <c r="CN36" s="747"/>
      <c r="CO36" s="747"/>
      <c r="CP36" s="747"/>
      <c r="CQ36" s="747"/>
      <c r="CR36" s="747"/>
      <c r="CS36" s="747"/>
      <c r="CT36" s="747"/>
      <c r="CU36" s="747"/>
      <c r="CV36" s="747"/>
      <c r="CW36" s="747"/>
      <c r="CX36" s="747"/>
      <c r="CY36" s="747"/>
      <c r="CZ36" s="747"/>
      <c r="DA36" s="747"/>
      <c r="DB36" s="747"/>
      <c r="DC36" s="747"/>
      <c r="DD36" s="747"/>
      <c r="DE36" s="747"/>
      <c r="DF36" s="747"/>
      <c r="DG36" s="747"/>
      <c r="DH36" s="747"/>
      <c r="DI36" s="747"/>
      <c r="DJ36" s="747"/>
      <c r="DK36" s="747"/>
      <c r="DL36" s="747"/>
      <c r="DM36" s="747"/>
      <c r="DN36" s="747"/>
      <c r="DO36" s="747"/>
      <c r="DP36" s="747"/>
      <c r="DQ36" s="747"/>
      <c r="DR36" s="747"/>
      <c r="DS36" s="747"/>
      <c r="DT36" s="747"/>
      <c r="DU36" s="747"/>
      <c r="DV36" s="747"/>
      <c r="DW36" s="747"/>
      <c r="DX36" s="747"/>
      <c r="DY36" s="747"/>
      <c r="DZ36" s="747"/>
      <c r="EA36" s="747"/>
      <c r="EB36" s="747"/>
      <c r="EC36" s="747"/>
      <c r="ED36" s="747"/>
      <c r="EE36" s="747"/>
      <c r="EF36" s="747"/>
      <c r="EG36" s="747"/>
      <c r="EH36" s="747"/>
      <c r="EI36" s="747"/>
      <c r="EJ36" s="747"/>
      <c r="EK36" s="747"/>
      <c r="EL36" s="747"/>
      <c r="EM36" s="747"/>
      <c r="EN36" s="747"/>
      <c r="EO36" s="747"/>
      <c r="EP36" s="747"/>
      <c r="EQ36" s="747"/>
      <c r="ER36" s="747"/>
      <c r="ES36" s="747"/>
      <c r="ET36" s="747"/>
      <c r="EU36" s="747"/>
      <c r="EV36" s="747"/>
      <c r="EW36" s="747"/>
      <c r="EX36" s="747"/>
      <c r="EY36" s="747"/>
      <c r="EZ36" s="747"/>
      <c r="FA36" s="747"/>
      <c r="FB36" s="747"/>
      <c r="FC36" s="747"/>
      <c r="FD36" s="747"/>
      <c r="FE36" s="747"/>
      <c r="FF36" s="747"/>
      <c r="FG36" s="747"/>
      <c r="FH36" s="747"/>
      <c r="FI36" s="747"/>
      <c r="FJ36" s="747"/>
      <c r="FK36" s="747"/>
      <c r="FL36" s="747"/>
      <c r="FM36" s="747"/>
      <c r="FN36" s="747"/>
      <c r="FO36" s="747"/>
      <c r="FP36" s="747"/>
      <c r="FQ36" s="747"/>
      <c r="FR36" s="747"/>
      <c r="FS36" s="747"/>
      <c r="FT36" s="747"/>
      <c r="FU36" s="747"/>
      <c r="FV36" s="747"/>
      <c r="FW36" s="747"/>
      <c r="FX36" s="747"/>
      <c r="FY36" s="747"/>
      <c r="FZ36" s="747"/>
      <c r="GA36" s="747"/>
      <c r="GB36" s="747"/>
      <c r="GC36" s="747"/>
      <c r="GD36" s="747"/>
      <c r="GE36" s="747"/>
      <c r="GF36" s="747"/>
      <c r="GG36" s="747"/>
      <c r="GH36" s="747"/>
      <c r="GI36" s="747"/>
      <c r="GJ36" s="747"/>
      <c r="GK36" s="747"/>
      <c r="GL36" s="747"/>
      <c r="GM36" s="747"/>
      <c r="GN36" s="747"/>
      <c r="GO36" s="747"/>
      <c r="GP36" s="747"/>
      <c r="GQ36" s="747"/>
      <c r="GR36" s="747"/>
      <c r="GS36" s="747"/>
      <c r="GT36" s="747"/>
      <c r="GU36" s="747"/>
      <c r="GV36" s="747"/>
      <c r="GW36" s="747"/>
      <c r="GX36" s="747"/>
      <c r="GY36" s="747"/>
      <c r="GZ36" s="747"/>
      <c r="HA36" s="747"/>
      <c r="HB36" s="747"/>
      <c r="HC36" s="747"/>
      <c r="HD36" s="747"/>
      <c r="HE36" s="747"/>
      <c r="HF36" s="747"/>
      <c r="HG36" s="747"/>
      <c r="HH36" s="747"/>
      <c r="HI36" s="747"/>
      <c r="HJ36" s="747"/>
      <c r="HK36" s="747"/>
      <c r="HL36" s="747"/>
      <c r="HM36" s="747"/>
      <c r="HN36" s="747"/>
      <c r="HO36" s="747"/>
      <c r="HP36" s="747"/>
      <c r="HQ36" s="747"/>
      <c r="HR36" s="747"/>
      <c r="HS36" s="747"/>
      <c r="HT36" s="747"/>
      <c r="HU36" s="747"/>
    </row>
    <row r="37" spans="1:229" s="752" customFormat="1" ht="39.75" customHeight="1">
      <c r="A37" s="727" t="s">
        <v>472</v>
      </c>
      <c r="B37" s="731" t="s">
        <v>460</v>
      </c>
      <c r="C37" s="784">
        <f>IF(ABS(MIN(K19:IV19))=ABS(MAX(K19:IV19)),MAX(K19:IV19),IF(ABS(MIN(K19:IV19))&gt;ABS(MAX(K19:IV19)),MIN(K19:IV19),MAX(K19:IV19)))</f>
        <v>0</v>
      </c>
      <c r="D37" s="757" t="str">
        <f t="shared" si="1"/>
        <v>OK</v>
      </c>
      <c r="E37" s="781" t="s">
        <v>471</v>
      </c>
      <c r="F37" s="427"/>
      <c r="G37" s="411"/>
      <c r="H37" s="826" t="s">
        <v>534</v>
      </c>
      <c r="I37" s="742"/>
      <c r="J37" s="742"/>
      <c r="K37" s="750">
        <f>VLOOKUP("TOTAL DES CHARGES",Conso!$90:$108,$J$7,FALSE)</f>
        <v>0</v>
      </c>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751"/>
      <c r="AO37" s="751"/>
      <c r="AP37" s="751"/>
      <c r="AQ37" s="751"/>
      <c r="AR37" s="751"/>
      <c r="AS37" s="751"/>
      <c r="AT37" s="751"/>
      <c r="AU37" s="751"/>
      <c r="AV37" s="751"/>
      <c r="AW37" s="751"/>
      <c r="AX37" s="751"/>
      <c r="AY37" s="751"/>
      <c r="AZ37" s="751"/>
      <c r="BA37" s="751"/>
      <c r="BB37" s="751"/>
      <c r="BC37" s="751"/>
      <c r="BD37" s="751"/>
      <c r="BE37" s="751"/>
      <c r="BF37" s="751"/>
      <c r="BG37" s="751"/>
      <c r="BH37" s="751"/>
      <c r="BI37" s="751"/>
      <c r="BJ37" s="751"/>
      <c r="BK37" s="751"/>
      <c r="BL37" s="751"/>
      <c r="BM37" s="751"/>
      <c r="BN37" s="751"/>
      <c r="BO37" s="751"/>
      <c r="BP37" s="751"/>
      <c r="BQ37" s="751"/>
      <c r="BR37" s="751"/>
      <c r="BS37" s="751"/>
      <c r="BT37" s="751"/>
      <c r="BU37" s="751"/>
      <c r="BV37" s="751"/>
      <c r="BW37" s="751"/>
      <c r="BX37" s="751"/>
      <c r="BY37" s="751"/>
      <c r="BZ37" s="751"/>
      <c r="CA37" s="751"/>
      <c r="CB37" s="751"/>
      <c r="CC37" s="751"/>
      <c r="CD37" s="751"/>
      <c r="CE37" s="751"/>
      <c r="CF37" s="751"/>
      <c r="CG37" s="751"/>
      <c r="CH37" s="751"/>
      <c r="CI37" s="751"/>
      <c r="CJ37" s="751"/>
      <c r="CK37" s="751"/>
      <c r="CL37" s="751"/>
      <c r="CM37" s="751"/>
      <c r="CN37" s="751"/>
      <c r="CO37" s="751"/>
      <c r="CP37" s="751"/>
      <c r="CQ37" s="751"/>
      <c r="CR37" s="751"/>
      <c r="CS37" s="751"/>
      <c r="CT37" s="751"/>
      <c r="CU37" s="751"/>
      <c r="CV37" s="751"/>
      <c r="CW37" s="751"/>
      <c r="CX37" s="751"/>
      <c r="CY37" s="751"/>
      <c r="CZ37" s="751"/>
      <c r="DA37" s="751"/>
      <c r="DB37" s="751"/>
      <c r="DC37" s="751"/>
      <c r="DD37" s="751"/>
      <c r="DE37" s="751"/>
      <c r="DF37" s="751"/>
      <c r="DG37" s="751"/>
      <c r="DH37" s="751"/>
      <c r="DI37" s="751"/>
      <c r="DJ37" s="751"/>
      <c r="DK37" s="751"/>
      <c r="DL37" s="751"/>
      <c r="DM37" s="751"/>
      <c r="DN37" s="751"/>
      <c r="DO37" s="751"/>
      <c r="DP37" s="751"/>
      <c r="DQ37" s="751"/>
      <c r="DR37" s="751"/>
      <c r="DS37" s="751"/>
      <c r="DT37" s="751"/>
      <c r="DU37" s="751"/>
      <c r="DV37" s="751"/>
      <c r="DW37" s="751"/>
      <c r="DX37" s="751"/>
      <c r="DY37" s="751"/>
      <c r="DZ37" s="751"/>
      <c r="EA37" s="751"/>
      <c r="EB37" s="751"/>
      <c r="EC37" s="751"/>
      <c r="ED37" s="751"/>
      <c r="EE37" s="751"/>
      <c r="EF37" s="751"/>
      <c r="EG37" s="751"/>
      <c r="EH37" s="751"/>
      <c r="EI37" s="751"/>
      <c r="EJ37" s="751"/>
      <c r="EK37" s="751"/>
      <c r="EL37" s="751"/>
      <c r="EM37" s="751"/>
      <c r="EN37" s="751"/>
      <c r="EO37" s="751"/>
      <c r="EP37" s="751"/>
      <c r="EQ37" s="751"/>
      <c r="ER37" s="751"/>
      <c r="ES37" s="751"/>
      <c r="ET37" s="751"/>
      <c r="EU37" s="751"/>
      <c r="EV37" s="751"/>
      <c r="EW37" s="751"/>
      <c r="EX37" s="751"/>
      <c r="EY37" s="751"/>
      <c r="EZ37" s="751"/>
      <c r="FA37" s="751"/>
      <c r="FB37" s="751"/>
      <c r="FC37" s="751"/>
      <c r="FD37" s="751"/>
      <c r="FE37" s="751"/>
      <c r="FF37" s="751"/>
      <c r="FG37" s="751"/>
      <c r="FH37" s="751"/>
      <c r="FI37" s="751"/>
      <c r="FJ37" s="751"/>
      <c r="FK37" s="751"/>
      <c r="FL37" s="751"/>
      <c r="FM37" s="751"/>
      <c r="FN37" s="751"/>
      <c r="FO37" s="751"/>
      <c r="FP37" s="751"/>
      <c r="FQ37" s="751"/>
      <c r="FR37" s="751"/>
      <c r="FS37" s="751"/>
      <c r="FT37" s="751"/>
      <c r="FU37" s="751"/>
      <c r="FV37" s="751"/>
      <c r="FW37" s="751"/>
      <c r="FX37" s="751"/>
      <c r="FY37" s="751"/>
      <c r="FZ37" s="751"/>
      <c r="GA37" s="751"/>
      <c r="GB37" s="751"/>
      <c r="GC37" s="751"/>
      <c r="GD37" s="751"/>
      <c r="GE37" s="751"/>
      <c r="GF37" s="751"/>
      <c r="GG37" s="751"/>
      <c r="GH37" s="751"/>
      <c r="GI37" s="751"/>
      <c r="GJ37" s="751"/>
      <c r="GK37" s="751"/>
      <c r="GL37" s="751"/>
      <c r="GM37" s="751"/>
      <c r="GN37" s="751"/>
      <c r="GO37" s="751"/>
      <c r="GP37" s="751"/>
      <c r="GQ37" s="751"/>
      <c r="GR37" s="751"/>
      <c r="GS37" s="751"/>
      <c r="GT37" s="751"/>
      <c r="GU37" s="751"/>
      <c r="GV37" s="751"/>
      <c r="GW37" s="751"/>
      <c r="GX37" s="751"/>
      <c r="GY37" s="751"/>
      <c r="GZ37" s="751"/>
      <c r="HA37" s="751"/>
      <c r="HB37" s="751"/>
      <c r="HC37" s="751"/>
      <c r="HD37" s="751"/>
      <c r="HE37" s="751"/>
      <c r="HF37" s="751"/>
      <c r="HG37" s="751"/>
      <c r="HH37" s="751"/>
      <c r="HI37" s="751"/>
      <c r="HJ37" s="751"/>
      <c r="HK37" s="751"/>
      <c r="HL37" s="751"/>
      <c r="HM37" s="751"/>
      <c r="HN37" s="751"/>
      <c r="HO37" s="751"/>
      <c r="HP37" s="751"/>
      <c r="HQ37" s="751"/>
      <c r="HR37" s="751"/>
      <c r="HS37" s="751"/>
      <c r="HT37" s="751"/>
      <c r="HU37" s="751"/>
    </row>
    <row r="38" spans="1:229" s="748" customFormat="1" ht="52.5">
      <c r="A38" s="727" t="s">
        <v>510</v>
      </c>
      <c r="B38" s="731" t="s">
        <v>460</v>
      </c>
      <c r="C38" s="784">
        <f>IF(ABS(MIN(K16:IV16))=ABS(MAX(K16:IV16)),MAX(K16:IV16),IF(ABS(MIN(K16:IV16))&gt;ABS(MAX(K16:IV16)),MIN(K16:IV16),MAX(K16:IV16)))</f>
        <v>0</v>
      </c>
      <c r="D38" s="757" t="str">
        <f t="shared" si="1"/>
        <v>OK</v>
      </c>
      <c r="E38" s="781" t="s">
        <v>471</v>
      </c>
      <c r="F38" s="427"/>
      <c r="G38" s="411"/>
      <c r="H38" s="836"/>
      <c r="I38" s="742" t="s">
        <v>492</v>
      </c>
      <c r="J38" s="742"/>
      <c r="K38" s="746">
        <f>_xlfn.IFERROR((K15-K37)/K37,"")</f>
      </c>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7"/>
      <c r="AP38" s="747"/>
      <c r="AQ38" s="747"/>
      <c r="AR38" s="747"/>
      <c r="AS38" s="747"/>
      <c r="AT38" s="747"/>
      <c r="AU38" s="747"/>
      <c r="AV38" s="747"/>
      <c r="AW38" s="747"/>
      <c r="AX38" s="747"/>
      <c r="AY38" s="747"/>
      <c r="AZ38" s="747"/>
      <c r="BA38" s="747"/>
      <c r="BB38" s="747"/>
      <c r="BC38" s="747"/>
      <c r="BD38" s="747"/>
      <c r="BE38" s="747"/>
      <c r="BF38" s="747"/>
      <c r="BG38" s="747"/>
      <c r="BH38" s="747"/>
      <c r="BI38" s="747"/>
      <c r="BJ38" s="747"/>
      <c r="BK38" s="747"/>
      <c r="BL38" s="747"/>
      <c r="BM38" s="747"/>
      <c r="BN38" s="747"/>
      <c r="BO38" s="747"/>
      <c r="BP38" s="747"/>
      <c r="BQ38" s="747"/>
      <c r="BR38" s="747"/>
      <c r="BS38" s="747"/>
      <c r="BT38" s="747"/>
      <c r="BU38" s="747"/>
      <c r="BV38" s="747"/>
      <c r="BW38" s="747"/>
      <c r="BX38" s="747"/>
      <c r="BY38" s="747"/>
      <c r="BZ38" s="747"/>
      <c r="CA38" s="747"/>
      <c r="CB38" s="747"/>
      <c r="CC38" s="747"/>
      <c r="CD38" s="747"/>
      <c r="CE38" s="747"/>
      <c r="CF38" s="747"/>
      <c r="CG38" s="747"/>
      <c r="CH38" s="747"/>
      <c r="CI38" s="747"/>
      <c r="CJ38" s="747"/>
      <c r="CK38" s="747"/>
      <c r="CL38" s="747"/>
      <c r="CM38" s="747"/>
      <c r="CN38" s="747"/>
      <c r="CO38" s="747"/>
      <c r="CP38" s="747"/>
      <c r="CQ38" s="747"/>
      <c r="CR38" s="747"/>
      <c r="CS38" s="747"/>
      <c r="CT38" s="747"/>
      <c r="CU38" s="747"/>
      <c r="CV38" s="747"/>
      <c r="CW38" s="747"/>
      <c r="CX38" s="747"/>
      <c r="CY38" s="747"/>
      <c r="CZ38" s="747"/>
      <c r="DA38" s="747"/>
      <c r="DB38" s="747"/>
      <c r="DC38" s="747"/>
      <c r="DD38" s="747"/>
      <c r="DE38" s="747"/>
      <c r="DF38" s="747"/>
      <c r="DG38" s="747"/>
      <c r="DH38" s="747"/>
      <c r="DI38" s="747"/>
      <c r="DJ38" s="747"/>
      <c r="DK38" s="747"/>
      <c r="DL38" s="747"/>
      <c r="DM38" s="747"/>
      <c r="DN38" s="747"/>
      <c r="DO38" s="747"/>
      <c r="DP38" s="747"/>
      <c r="DQ38" s="747"/>
      <c r="DR38" s="747"/>
      <c r="DS38" s="747"/>
      <c r="DT38" s="747"/>
      <c r="DU38" s="747"/>
      <c r="DV38" s="747"/>
      <c r="DW38" s="747"/>
      <c r="DX38" s="747"/>
      <c r="DY38" s="747"/>
      <c r="DZ38" s="747"/>
      <c r="EA38" s="747"/>
      <c r="EB38" s="747"/>
      <c r="EC38" s="747"/>
      <c r="ED38" s="747"/>
      <c r="EE38" s="747"/>
      <c r="EF38" s="747"/>
      <c r="EG38" s="747"/>
      <c r="EH38" s="747"/>
      <c r="EI38" s="747"/>
      <c r="EJ38" s="747"/>
      <c r="EK38" s="747"/>
      <c r="EL38" s="747"/>
      <c r="EM38" s="747"/>
      <c r="EN38" s="747"/>
      <c r="EO38" s="747"/>
      <c r="EP38" s="747"/>
      <c r="EQ38" s="747"/>
      <c r="ER38" s="747"/>
      <c r="ES38" s="747"/>
      <c r="ET38" s="747"/>
      <c r="EU38" s="747"/>
      <c r="EV38" s="747"/>
      <c r="EW38" s="747"/>
      <c r="EX38" s="747"/>
      <c r="EY38" s="747"/>
      <c r="EZ38" s="747"/>
      <c r="FA38" s="747"/>
      <c r="FB38" s="747"/>
      <c r="FC38" s="747"/>
      <c r="FD38" s="747"/>
      <c r="FE38" s="747"/>
      <c r="FF38" s="747"/>
      <c r="FG38" s="747"/>
      <c r="FH38" s="747"/>
      <c r="FI38" s="747"/>
      <c r="FJ38" s="747"/>
      <c r="FK38" s="747"/>
      <c r="FL38" s="747"/>
      <c r="FM38" s="747"/>
      <c r="FN38" s="747"/>
      <c r="FO38" s="747"/>
      <c r="FP38" s="747"/>
      <c r="FQ38" s="747"/>
      <c r="FR38" s="747"/>
      <c r="FS38" s="747"/>
      <c r="FT38" s="747"/>
      <c r="FU38" s="747"/>
      <c r="FV38" s="747"/>
      <c r="FW38" s="747"/>
      <c r="FX38" s="747"/>
      <c r="FY38" s="747"/>
      <c r="FZ38" s="747"/>
      <c r="GA38" s="747"/>
      <c r="GB38" s="747"/>
      <c r="GC38" s="747"/>
      <c r="GD38" s="747"/>
      <c r="GE38" s="747"/>
      <c r="GF38" s="747"/>
      <c r="GG38" s="747"/>
      <c r="GH38" s="747"/>
      <c r="GI38" s="747"/>
      <c r="GJ38" s="747"/>
      <c r="GK38" s="747"/>
      <c r="GL38" s="747"/>
      <c r="GM38" s="747"/>
      <c r="GN38" s="747"/>
      <c r="GO38" s="747"/>
      <c r="GP38" s="747"/>
      <c r="GQ38" s="747"/>
      <c r="GR38" s="747"/>
      <c r="GS38" s="747"/>
      <c r="GT38" s="747"/>
      <c r="GU38" s="747"/>
      <c r="GV38" s="747"/>
      <c r="GW38" s="747"/>
      <c r="GX38" s="747"/>
      <c r="GY38" s="747"/>
      <c r="GZ38" s="747"/>
      <c r="HA38" s="747"/>
      <c r="HB38" s="747"/>
      <c r="HC38" s="747"/>
      <c r="HD38" s="747"/>
      <c r="HE38" s="747"/>
      <c r="HF38" s="747"/>
      <c r="HG38" s="747"/>
      <c r="HH38" s="747"/>
      <c r="HI38" s="747"/>
      <c r="HJ38" s="747"/>
      <c r="HK38" s="747"/>
      <c r="HL38" s="747"/>
      <c r="HM38" s="747"/>
      <c r="HN38" s="747"/>
      <c r="HO38" s="747"/>
      <c r="HP38" s="747"/>
      <c r="HQ38" s="747"/>
      <c r="HR38" s="747"/>
      <c r="HS38" s="747"/>
      <c r="HT38" s="747"/>
      <c r="HU38" s="747"/>
    </row>
    <row r="39" spans="1:229" s="752" customFormat="1" ht="52.5">
      <c r="A39" s="727" t="s">
        <v>511</v>
      </c>
      <c r="B39" s="731" t="s">
        <v>460</v>
      </c>
      <c r="C39" s="784">
        <f>IF(ABS(MIN(K28:IV28))=ABS(MAX(K28:IV28)),MAX(K28:IV28),IF(ABS(MIN(K28:IV28))&gt;ABS(MAX(K28:IV28)),MIN(K28:IV28),MAX(K28:IV28)))</f>
        <v>0</v>
      </c>
      <c r="D39" s="757" t="str">
        <f t="shared" si="1"/>
        <v>OK</v>
      </c>
      <c r="E39" s="781" t="s">
        <v>471</v>
      </c>
      <c r="F39" s="427"/>
      <c r="G39" s="411"/>
      <c r="H39" s="826" t="s">
        <v>535</v>
      </c>
      <c r="I39" s="742"/>
      <c r="J39" s="742"/>
      <c r="K39" s="750">
        <f>VLOOKUP("Groupe I : produits de la tarification",Conso!$90:$108,$J$7,FALSE)</f>
        <v>0</v>
      </c>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51"/>
      <c r="AL39" s="751"/>
      <c r="AM39" s="751"/>
      <c r="AN39" s="751"/>
      <c r="AO39" s="751"/>
      <c r="AP39" s="751"/>
      <c r="AQ39" s="751"/>
      <c r="AR39" s="751"/>
      <c r="AS39" s="751"/>
      <c r="AT39" s="751"/>
      <c r="AU39" s="751"/>
      <c r="AV39" s="751"/>
      <c r="AW39" s="751"/>
      <c r="AX39" s="751"/>
      <c r="AY39" s="751"/>
      <c r="AZ39" s="751"/>
      <c r="BA39" s="751"/>
      <c r="BB39" s="751"/>
      <c r="BC39" s="751"/>
      <c r="BD39" s="751"/>
      <c r="BE39" s="751"/>
      <c r="BF39" s="751"/>
      <c r="BG39" s="751"/>
      <c r="BH39" s="751"/>
      <c r="BI39" s="751"/>
      <c r="BJ39" s="751"/>
      <c r="BK39" s="751"/>
      <c r="BL39" s="751"/>
      <c r="BM39" s="751"/>
      <c r="BN39" s="751"/>
      <c r="BO39" s="751"/>
      <c r="BP39" s="751"/>
      <c r="BQ39" s="751"/>
      <c r="BR39" s="751"/>
      <c r="BS39" s="751"/>
      <c r="BT39" s="751"/>
      <c r="BU39" s="751"/>
      <c r="BV39" s="751"/>
      <c r="BW39" s="751"/>
      <c r="BX39" s="751"/>
      <c r="BY39" s="751"/>
      <c r="BZ39" s="751"/>
      <c r="CA39" s="751"/>
      <c r="CB39" s="751"/>
      <c r="CC39" s="751"/>
      <c r="CD39" s="751"/>
      <c r="CE39" s="751"/>
      <c r="CF39" s="751"/>
      <c r="CG39" s="751"/>
      <c r="CH39" s="751"/>
      <c r="CI39" s="751"/>
      <c r="CJ39" s="751"/>
      <c r="CK39" s="751"/>
      <c r="CL39" s="751"/>
      <c r="CM39" s="751"/>
      <c r="CN39" s="751"/>
      <c r="CO39" s="751"/>
      <c r="CP39" s="751"/>
      <c r="CQ39" s="751"/>
      <c r="CR39" s="751"/>
      <c r="CS39" s="751"/>
      <c r="CT39" s="751"/>
      <c r="CU39" s="751"/>
      <c r="CV39" s="751"/>
      <c r="CW39" s="751"/>
      <c r="CX39" s="751"/>
      <c r="CY39" s="751"/>
      <c r="CZ39" s="751"/>
      <c r="DA39" s="751"/>
      <c r="DB39" s="751"/>
      <c r="DC39" s="751"/>
      <c r="DD39" s="751"/>
      <c r="DE39" s="751"/>
      <c r="DF39" s="751"/>
      <c r="DG39" s="751"/>
      <c r="DH39" s="751"/>
      <c r="DI39" s="751"/>
      <c r="DJ39" s="751"/>
      <c r="DK39" s="751"/>
      <c r="DL39" s="751"/>
      <c r="DM39" s="751"/>
      <c r="DN39" s="751"/>
      <c r="DO39" s="751"/>
      <c r="DP39" s="751"/>
      <c r="DQ39" s="751"/>
      <c r="DR39" s="751"/>
      <c r="DS39" s="751"/>
      <c r="DT39" s="751"/>
      <c r="DU39" s="751"/>
      <c r="DV39" s="751"/>
      <c r="DW39" s="751"/>
      <c r="DX39" s="751"/>
      <c r="DY39" s="751"/>
      <c r="DZ39" s="751"/>
      <c r="EA39" s="751"/>
      <c r="EB39" s="751"/>
      <c r="EC39" s="751"/>
      <c r="ED39" s="751"/>
      <c r="EE39" s="751"/>
      <c r="EF39" s="751"/>
      <c r="EG39" s="751"/>
      <c r="EH39" s="751"/>
      <c r="EI39" s="751"/>
      <c r="EJ39" s="751"/>
      <c r="EK39" s="751"/>
      <c r="EL39" s="751"/>
      <c r="EM39" s="751"/>
      <c r="EN39" s="751"/>
      <c r="EO39" s="751"/>
      <c r="EP39" s="751"/>
      <c r="EQ39" s="751"/>
      <c r="ER39" s="751"/>
      <c r="ES39" s="751"/>
      <c r="ET39" s="751"/>
      <c r="EU39" s="751"/>
      <c r="EV39" s="751"/>
      <c r="EW39" s="751"/>
      <c r="EX39" s="751"/>
      <c r="EY39" s="751"/>
      <c r="EZ39" s="751"/>
      <c r="FA39" s="751"/>
      <c r="FB39" s="751"/>
      <c r="FC39" s="751"/>
      <c r="FD39" s="751"/>
      <c r="FE39" s="751"/>
      <c r="FF39" s="751"/>
      <c r="FG39" s="751"/>
      <c r="FH39" s="751"/>
      <c r="FI39" s="751"/>
      <c r="FJ39" s="751"/>
      <c r="FK39" s="751"/>
      <c r="FL39" s="751"/>
      <c r="FM39" s="751"/>
      <c r="FN39" s="751"/>
      <c r="FO39" s="751"/>
      <c r="FP39" s="751"/>
      <c r="FQ39" s="751"/>
      <c r="FR39" s="751"/>
      <c r="FS39" s="751"/>
      <c r="FT39" s="751"/>
      <c r="FU39" s="751"/>
      <c r="FV39" s="751"/>
      <c r="FW39" s="751"/>
      <c r="FX39" s="751"/>
      <c r="FY39" s="751"/>
      <c r="FZ39" s="751"/>
      <c r="GA39" s="751"/>
      <c r="GB39" s="751"/>
      <c r="GC39" s="751"/>
      <c r="GD39" s="751"/>
      <c r="GE39" s="751"/>
      <c r="GF39" s="751"/>
      <c r="GG39" s="751"/>
      <c r="GH39" s="751"/>
      <c r="GI39" s="751"/>
      <c r="GJ39" s="751"/>
      <c r="GK39" s="751"/>
      <c r="GL39" s="751"/>
      <c r="GM39" s="751"/>
      <c r="GN39" s="751"/>
      <c r="GO39" s="751"/>
      <c r="GP39" s="751"/>
      <c r="GQ39" s="751"/>
      <c r="GR39" s="751"/>
      <c r="GS39" s="751"/>
      <c r="GT39" s="751"/>
      <c r="GU39" s="751"/>
      <c r="GV39" s="751"/>
      <c r="GW39" s="751"/>
      <c r="GX39" s="751"/>
      <c r="GY39" s="751"/>
      <c r="GZ39" s="751"/>
      <c r="HA39" s="751"/>
      <c r="HB39" s="751"/>
      <c r="HC39" s="751"/>
      <c r="HD39" s="751"/>
      <c r="HE39" s="751"/>
      <c r="HF39" s="751"/>
      <c r="HG39" s="751"/>
      <c r="HH39" s="751"/>
      <c r="HI39" s="751"/>
      <c r="HJ39" s="751"/>
      <c r="HK39" s="751"/>
      <c r="HL39" s="751"/>
      <c r="HM39" s="751"/>
      <c r="HN39" s="751"/>
      <c r="HO39" s="751"/>
      <c r="HP39" s="751"/>
      <c r="HQ39" s="751"/>
      <c r="HR39" s="751"/>
      <c r="HS39" s="751"/>
      <c r="HT39" s="751"/>
      <c r="HU39" s="751"/>
    </row>
    <row r="40" spans="1:229" s="748" customFormat="1" ht="52.5">
      <c r="A40" s="727" t="s">
        <v>512</v>
      </c>
      <c r="B40" s="731" t="s">
        <v>460</v>
      </c>
      <c r="C40" s="784">
        <f>IF(ABS(MIN(K31:IV31))=ABS(MAX(K31:IV31)),MAX(K31:IV31),IF(ABS(MIN(K31:IV31))&gt;ABS(MAX(K31:IV31)),MIN(K31:IV31),MAX(K31:IV31)))</f>
        <v>0</v>
      </c>
      <c r="D40" s="757" t="str">
        <f t="shared" si="1"/>
        <v>OK</v>
      </c>
      <c r="E40" s="725" t="s">
        <v>471</v>
      </c>
      <c r="F40" s="427"/>
      <c r="G40" s="411"/>
      <c r="H40" s="836"/>
      <c r="I40" s="742" t="s">
        <v>492</v>
      </c>
      <c r="J40" s="742"/>
      <c r="K40" s="746">
        <f>_xlfn.IFERROR((K18-K39)/K39,"")</f>
      </c>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c r="BA40" s="747"/>
      <c r="BB40" s="747"/>
      <c r="BC40" s="747"/>
      <c r="BD40" s="747"/>
      <c r="BE40" s="747"/>
      <c r="BF40" s="747"/>
      <c r="BG40" s="747"/>
      <c r="BH40" s="747"/>
      <c r="BI40" s="747"/>
      <c r="BJ40" s="747"/>
      <c r="BK40" s="747"/>
      <c r="BL40" s="747"/>
      <c r="BM40" s="747"/>
      <c r="BN40" s="747"/>
      <c r="BO40" s="747"/>
      <c r="BP40" s="747"/>
      <c r="BQ40" s="747"/>
      <c r="BR40" s="747"/>
      <c r="BS40" s="747"/>
      <c r="BT40" s="747"/>
      <c r="BU40" s="747"/>
      <c r="BV40" s="747"/>
      <c r="BW40" s="747"/>
      <c r="BX40" s="747"/>
      <c r="BY40" s="747"/>
      <c r="BZ40" s="747"/>
      <c r="CA40" s="747"/>
      <c r="CB40" s="747"/>
      <c r="CC40" s="747"/>
      <c r="CD40" s="747"/>
      <c r="CE40" s="747"/>
      <c r="CF40" s="747"/>
      <c r="CG40" s="747"/>
      <c r="CH40" s="747"/>
      <c r="CI40" s="747"/>
      <c r="CJ40" s="747"/>
      <c r="CK40" s="747"/>
      <c r="CL40" s="747"/>
      <c r="CM40" s="747"/>
      <c r="CN40" s="747"/>
      <c r="CO40" s="747"/>
      <c r="CP40" s="747"/>
      <c r="CQ40" s="747"/>
      <c r="CR40" s="747"/>
      <c r="CS40" s="747"/>
      <c r="CT40" s="747"/>
      <c r="CU40" s="747"/>
      <c r="CV40" s="747"/>
      <c r="CW40" s="747"/>
      <c r="CX40" s="747"/>
      <c r="CY40" s="747"/>
      <c r="CZ40" s="747"/>
      <c r="DA40" s="747"/>
      <c r="DB40" s="747"/>
      <c r="DC40" s="747"/>
      <c r="DD40" s="747"/>
      <c r="DE40" s="747"/>
      <c r="DF40" s="747"/>
      <c r="DG40" s="747"/>
      <c r="DH40" s="747"/>
      <c r="DI40" s="747"/>
      <c r="DJ40" s="747"/>
      <c r="DK40" s="747"/>
      <c r="DL40" s="747"/>
      <c r="DM40" s="747"/>
      <c r="DN40" s="747"/>
      <c r="DO40" s="747"/>
      <c r="DP40" s="747"/>
      <c r="DQ40" s="747"/>
      <c r="DR40" s="747"/>
      <c r="DS40" s="747"/>
      <c r="DT40" s="747"/>
      <c r="DU40" s="747"/>
      <c r="DV40" s="747"/>
      <c r="DW40" s="747"/>
      <c r="DX40" s="747"/>
      <c r="DY40" s="747"/>
      <c r="DZ40" s="747"/>
      <c r="EA40" s="747"/>
      <c r="EB40" s="747"/>
      <c r="EC40" s="747"/>
      <c r="ED40" s="747"/>
      <c r="EE40" s="747"/>
      <c r="EF40" s="747"/>
      <c r="EG40" s="747"/>
      <c r="EH40" s="747"/>
      <c r="EI40" s="747"/>
      <c r="EJ40" s="747"/>
      <c r="EK40" s="747"/>
      <c r="EL40" s="747"/>
      <c r="EM40" s="747"/>
      <c r="EN40" s="747"/>
      <c r="EO40" s="747"/>
      <c r="EP40" s="747"/>
      <c r="EQ40" s="747"/>
      <c r="ER40" s="747"/>
      <c r="ES40" s="747"/>
      <c r="ET40" s="747"/>
      <c r="EU40" s="747"/>
      <c r="EV40" s="747"/>
      <c r="EW40" s="747"/>
      <c r="EX40" s="747"/>
      <c r="EY40" s="747"/>
      <c r="EZ40" s="747"/>
      <c r="FA40" s="747"/>
      <c r="FB40" s="747"/>
      <c r="FC40" s="747"/>
      <c r="FD40" s="747"/>
      <c r="FE40" s="747"/>
      <c r="FF40" s="747"/>
      <c r="FG40" s="747"/>
      <c r="FH40" s="747"/>
      <c r="FI40" s="747"/>
      <c r="FJ40" s="747"/>
      <c r="FK40" s="747"/>
      <c r="FL40" s="747"/>
      <c r="FM40" s="747"/>
      <c r="FN40" s="747"/>
      <c r="FO40" s="747"/>
      <c r="FP40" s="747"/>
      <c r="FQ40" s="747"/>
      <c r="FR40" s="747"/>
      <c r="FS40" s="747"/>
      <c r="FT40" s="747"/>
      <c r="FU40" s="747"/>
      <c r="FV40" s="747"/>
      <c r="FW40" s="747"/>
      <c r="FX40" s="747"/>
      <c r="FY40" s="747"/>
      <c r="FZ40" s="747"/>
      <c r="GA40" s="747"/>
      <c r="GB40" s="747"/>
      <c r="GC40" s="747"/>
      <c r="GD40" s="747"/>
      <c r="GE40" s="747"/>
      <c r="GF40" s="747"/>
      <c r="GG40" s="747"/>
      <c r="GH40" s="747"/>
      <c r="GI40" s="747"/>
      <c r="GJ40" s="747"/>
      <c r="GK40" s="747"/>
      <c r="GL40" s="747"/>
      <c r="GM40" s="747"/>
      <c r="GN40" s="747"/>
      <c r="GO40" s="747"/>
      <c r="GP40" s="747"/>
      <c r="GQ40" s="747"/>
      <c r="GR40" s="747"/>
      <c r="GS40" s="747"/>
      <c r="GT40" s="747"/>
      <c r="GU40" s="747"/>
      <c r="GV40" s="747"/>
      <c r="GW40" s="747"/>
      <c r="GX40" s="747"/>
      <c r="GY40" s="747"/>
      <c r="GZ40" s="747"/>
      <c r="HA40" s="747"/>
      <c r="HB40" s="747"/>
      <c r="HC40" s="747"/>
      <c r="HD40" s="747"/>
      <c r="HE40" s="747"/>
      <c r="HF40" s="747"/>
      <c r="HG40" s="747"/>
      <c r="HH40" s="747"/>
      <c r="HI40" s="747"/>
      <c r="HJ40" s="747"/>
      <c r="HK40" s="747"/>
      <c r="HL40" s="747"/>
      <c r="HM40" s="747"/>
      <c r="HN40" s="747"/>
      <c r="HO40" s="747"/>
      <c r="HP40" s="747"/>
      <c r="HQ40" s="747"/>
      <c r="HR40" s="747"/>
      <c r="HS40" s="747"/>
      <c r="HT40" s="747"/>
      <c r="HU40" s="747"/>
    </row>
    <row r="41" spans="1:229" s="752" customFormat="1" ht="52.5">
      <c r="A41" s="727" t="s">
        <v>513</v>
      </c>
      <c r="B41" s="731" t="s">
        <v>460</v>
      </c>
      <c r="C41" s="784">
        <f>IF(ABS(MIN(K34:IV34))=ABS(MAX(K34:IV34)),MAX(K34:IV34),IF(ABS(MIN(K34:IV34))&gt;ABS(MAX(K34:IV34)),MIN(K34:IV34),MAX(K34:IV34)))</f>
        <v>0</v>
      </c>
      <c r="D41" s="757" t="str">
        <f t="shared" si="1"/>
        <v>OK</v>
      </c>
      <c r="E41" s="725" t="s">
        <v>471</v>
      </c>
      <c r="F41" s="427"/>
      <c r="G41" s="411"/>
      <c r="H41" s="826" t="s">
        <v>536</v>
      </c>
      <c r="I41" s="742"/>
      <c r="J41" s="742"/>
      <c r="K41" s="750">
        <f>VLOOKUP("Groupe II : charges afférentes au personnel",Conso!$90:$108,$J$7,FALSE)</f>
        <v>0</v>
      </c>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51"/>
      <c r="AL41" s="751"/>
      <c r="AM41" s="751"/>
      <c r="AN41" s="751"/>
      <c r="AO41" s="751"/>
      <c r="AP41" s="751"/>
      <c r="AQ41" s="751"/>
      <c r="AR41" s="751"/>
      <c r="AS41" s="751"/>
      <c r="AT41" s="751"/>
      <c r="AU41" s="751"/>
      <c r="AV41" s="751"/>
      <c r="AW41" s="751"/>
      <c r="AX41" s="751"/>
      <c r="AY41" s="751"/>
      <c r="AZ41" s="751"/>
      <c r="BA41" s="751"/>
      <c r="BB41" s="751"/>
      <c r="BC41" s="751"/>
      <c r="BD41" s="751"/>
      <c r="BE41" s="751"/>
      <c r="BF41" s="751"/>
      <c r="BG41" s="751"/>
      <c r="BH41" s="751"/>
      <c r="BI41" s="751"/>
      <c r="BJ41" s="751"/>
      <c r="BK41" s="751"/>
      <c r="BL41" s="751"/>
      <c r="BM41" s="751"/>
      <c r="BN41" s="751"/>
      <c r="BO41" s="751"/>
      <c r="BP41" s="751"/>
      <c r="BQ41" s="751"/>
      <c r="BR41" s="751"/>
      <c r="BS41" s="751"/>
      <c r="BT41" s="751"/>
      <c r="BU41" s="751"/>
      <c r="BV41" s="751"/>
      <c r="BW41" s="751"/>
      <c r="BX41" s="751"/>
      <c r="BY41" s="751"/>
      <c r="BZ41" s="751"/>
      <c r="CA41" s="751"/>
      <c r="CB41" s="751"/>
      <c r="CC41" s="751"/>
      <c r="CD41" s="751"/>
      <c r="CE41" s="751"/>
      <c r="CF41" s="751"/>
      <c r="CG41" s="751"/>
      <c r="CH41" s="751"/>
      <c r="CI41" s="751"/>
      <c r="CJ41" s="751"/>
      <c r="CK41" s="751"/>
      <c r="CL41" s="751"/>
      <c r="CM41" s="751"/>
      <c r="CN41" s="751"/>
      <c r="CO41" s="751"/>
      <c r="CP41" s="751"/>
      <c r="CQ41" s="751"/>
      <c r="CR41" s="751"/>
      <c r="CS41" s="751"/>
      <c r="CT41" s="751"/>
      <c r="CU41" s="751"/>
      <c r="CV41" s="751"/>
      <c r="CW41" s="751"/>
      <c r="CX41" s="751"/>
      <c r="CY41" s="751"/>
      <c r="CZ41" s="751"/>
      <c r="DA41" s="751"/>
      <c r="DB41" s="751"/>
      <c r="DC41" s="751"/>
      <c r="DD41" s="751"/>
      <c r="DE41" s="751"/>
      <c r="DF41" s="751"/>
      <c r="DG41" s="751"/>
      <c r="DH41" s="751"/>
      <c r="DI41" s="751"/>
      <c r="DJ41" s="751"/>
      <c r="DK41" s="751"/>
      <c r="DL41" s="751"/>
      <c r="DM41" s="751"/>
      <c r="DN41" s="751"/>
      <c r="DO41" s="751"/>
      <c r="DP41" s="751"/>
      <c r="DQ41" s="751"/>
      <c r="DR41" s="751"/>
      <c r="DS41" s="751"/>
      <c r="DT41" s="751"/>
      <c r="DU41" s="751"/>
      <c r="DV41" s="751"/>
      <c r="DW41" s="751"/>
      <c r="DX41" s="751"/>
      <c r="DY41" s="751"/>
      <c r="DZ41" s="751"/>
      <c r="EA41" s="751"/>
      <c r="EB41" s="751"/>
      <c r="EC41" s="751"/>
      <c r="ED41" s="751"/>
      <c r="EE41" s="751"/>
      <c r="EF41" s="751"/>
      <c r="EG41" s="751"/>
      <c r="EH41" s="751"/>
      <c r="EI41" s="751"/>
      <c r="EJ41" s="751"/>
      <c r="EK41" s="751"/>
      <c r="EL41" s="751"/>
      <c r="EM41" s="751"/>
      <c r="EN41" s="751"/>
      <c r="EO41" s="751"/>
      <c r="EP41" s="751"/>
      <c r="EQ41" s="751"/>
      <c r="ER41" s="751"/>
      <c r="ES41" s="751"/>
      <c r="ET41" s="751"/>
      <c r="EU41" s="751"/>
      <c r="EV41" s="751"/>
      <c r="EW41" s="751"/>
      <c r="EX41" s="751"/>
      <c r="EY41" s="751"/>
      <c r="EZ41" s="751"/>
      <c r="FA41" s="751"/>
      <c r="FB41" s="751"/>
      <c r="FC41" s="751"/>
      <c r="FD41" s="751"/>
      <c r="FE41" s="751"/>
      <c r="FF41" s="751"/>
      <c r="FG41" s="751"/>
      <c r="FH41" s="751"/>
      <c r="FI41" s="751"/>
      <c r="FJ41" s="751"/>
      <c r="FK41" s="751"/>
      <c r="FL41" s="751"/>
      <c r="FM41" s="751"/>
      <c r="FN41" s="751"/>
      <c r="FO41" s="751"/>
      <c r="FP41" s="751"/>
      <c r="FQ41" s="751"/>
      <c r="FR41" s="751"/>
      <c r="FS41" s="751"/>
      <c r="FT41" s="751"/>
      <c r="FU41" s="751"/>
      <c r="FV41" s="751"/>
      <c r="FW41" s="751"/>
      <c r="FX41" s="751"/>
      <c r="FY41" s="751"/>
      <c r="FZ41" s="751"/>
      <c r="GA41" s="751"/>
      <c r="GB41" s="751"/>
      <c r="GC41" s="751"/>
      <c r="GD41" s="751"/>
      <c r="GE41" s="751"/>
      <c r="GF41" s="751"/>
      <c r="GG41" s="751"/>
      <c r="GH41" s="751"/>
      <c r="GI41" s="751"/>
      <c r="GJ41" s="751"/>
      <c r="GK41" s="751"/>
      <c r="GL41" s="751"/>
      <c r="GM41" s="751"/>
      <c r="GN41" s="751"/>
      <c r="GO41" s="751"/>
      <c r="GP41" s="751"/>
      <c r="GQ41" s="751"/>
      <c r="GR41" s="751"/>
      <c r="GS41" s="751"/>
      <c r="GT41" s="751"/>
      <c r="GU41" s="751"/>
      <c r="GV41" s="751"/>
      <c r="GW41" s="751"/>
      <c r="GX41" s="751"/>
      <c r="GY41" s="751"/>
      <c r="GZ41" s="751"/>
      <c r="HA41" s="751"/>
      <c r="HB41" s="751"/>
      <c r="HC41" s="751"/>
      <c r="HD41" s="751"/>
      <c r="HE41" s="751"/>
      <c r="HF41" s="751"/>
      <c r="HG41" s="751"/>
      <c r="HH41" s="751"/>
      <c r="HI41" s="751"/>
      <c r="HJ41" s="751"/>
      <c r="HK41" s="751"/>
      <c r="HL41" s="751"/>
      <c r="HM41" s="751"/>
      <c r="HN41" s="751"/>
      <c r="HO41" s="751"/>
      <c r="HP41" s="751"/>
      <c r="HQ41" s="751"/>
      <c r="HR41" s="751"/>
      <c r="HS41" s="751"/>
      <c r="HT41" s="751"/>
      <c r="HU41" s="751"/>
    </row>
    <row r="42" spans="1:256" ht="39.75" thickBot="1">
      <c r="A42" s="727" t="s">
        <v>538</v>
      </c>
      <c r="B42" s="731" t="s">
        <v>460</v>
      </c>
      <c r="C42" s="784">
        <f>IF(ABS(MIN(K36:IV36))=ABS(MAX(K36:IV36)),MAX(K36:IV36),IF(ABS(MIN(K36:IV36))&gt;ABS(MAX(K36:IV36)),MIN(K36:IV36),MAX(K36:IV36)))</f>
        <v>0</v>
      </c>
      <c r="D42" s="757" t="str">
        <f>IF(OR(C42&lt;-0.1,C42&gt;0.1)=TRUE,"Au moins un des CR présente un écart de plus de 10% entre les réalisations N et N-1","OK")</f>
        <v>OK</v>
      </c>
      <c r="E42" s="781" t="s">
        <v>471</v>
      </c>
      <c r="F42" s="427"/>
      <c r="H42" s="827"/>
      <c r="I42" s="758" t="s">
        <v>492</v>
      </c>
      <c r="J42" s="758"/>
      <c r="K42" s="779">
        <f>_xlfn.IFERROR((K30-K41)/K41,"")</f>
      </c>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747"/>
      <c r="AR42" s="747"/>
      <c r="AS42" s="747"/>
      <c r="AT42" s="747"/>
      <c r="AU42" s="747"/>
      <c r="AV42" s="747"/>
      <c r="AW42" s="747"/>
      <c r="AX42" s="747"/>
      <c r="AY42" s="748"/>
      <c r="AZ42" s="748"/>
      <c r="BA42" s="748"/>
      <c r="BB42" s="748"/>
      <c r="BC42" s="748"/>
      <c r="BD42" s="748"/>
      <c r="BE42" s="748"/>
      <c r="BF42" s="748"/>
      <c r="BG42" s="748"/>
      <c r="BH42" s="748"/>
      <c r="BI42" s="748"/>
      <c r="BJ42" s="748"/>
      <c r="BK42" s="748"/>
      <c r="BL42" s="748"/>
      <c r="BM42" s="748"/>
      <c r="BN42" s="748"/>
      <c r="BO42" s="748"/>
      <c r="BP42" s="748"/>
      <c r="BQ42" s="748"/>
      <c r="BR42" s="748"/>
      <c r="BS42" s="748"/>
      <c r="BT42" s="748"/>
      <c r="BU42" s="748"/>
      <c r="BV42" s="748"/>
      <c r="BW42" s="748"/>
      <c r="BX42" s="748"/>
      <c r="BY42" s="748"/>
      <c r="BZ42" s="748"/>
      <c r="CA42" s="748"/>
      <c r="CB42" s="748"/>
      <c r="CC42" s="748"/>
      <c r="CD42" s="748"/>
      <c r="CE42" s="748"/>
      <c r="CF42" s="748"/>
      <c r="CG42" s="748"/>
      <c r="CH42" s="748"/>
      <c r="CI42" s="748"/>
      <c r="CJ42" s="748"/>
      <c r="CK42" s="748"/>
      <c r="CL42" s="748"/>
      <c r="CM42" s="748"/>
      <c r="CN42" s="748"/>
      <c r="CO42" s="748"/>
      <c r="CP42" s="748"/>
      <c r="CQ42" s="748"/>
      <c r="CR42" s="748"/>
      <c r="CS42" s="748"/>
      <c r="CT42" s="748"/>
      <c r="CU42" s="748"/>
      <c r="CV42" s="748"/>
      <c r="CW42" s="748"/>
      <c r="CX42" s="748"/>
      <c r="CY42" s="748"/>
      <c r="CZ42" s="748"/>
      <c r="DA42" s="748"/>
      <c r="DB42" s="748"/>
      <c r="DC42" s="748"/>
      <c r="DD42" s="748"/>
      <c r="DE42" s="748"/>
      <c r="DF42" s="748"/>
      <c r="DG42" s="748"/>
      <c r="DH42" s="748"/>
      <c r="DI42" s="748"/>
      <c r="DJ42" s="748"/>
      <c r="DK42" s="748"/>
      <c r="DL42" s="748"/>
      <c r="DM42" s="748"/>
      <c r="DN42" s="748"/>
      <c r="DO42" s="748"/>
      <c r="DP42" s="748"/>
      <c r="DQ42" s="748"/>
      <c r="DR42" s="748"/>
      <c r="DS42" s="748"/>
      <c r="DT42" s="748"/>
      <c r="DU42" s="748"/>
      <c r="DV42" s="748"/>
      <c r="DW42" s="748"/>
      <c r="DX42" s="748"/>
      <c r="DY42" s="748"/>
      <c r="DZ42" s="748"/>
      <c r="EA42" s="748"/>
      <c r="EB42" s="748"/>
      <c r="EC42" s="748"/>
      <c r="ED42" s="748"/>
      <c r="EE42" s="748"/>
      <c r="EF42" s="748"/>
      <c r="EG42" s="748"/>
      <c r="EH42" s="748"/>
      <c r="EI42" s="748"/>
      <c r="EJ42" s="748"/>
      <c r="EK42" s="748"/>
      <c r="EL42" s="748"/>
      <c r="EM42" s="748"/>
      <c r="EN42" s="748"/>
      <c r="EO42" s="748"/>
      <c r="EP42" s="748"/>
      <c r="EQ42" s="748"/>
      <c r="ER42" s="748"/>
      <c r="ES42" s="748"/>
      <c r="ET42" s="748"/>
      <c r="EU42" s="748"/>
      <c r="EV42" s="748"/>
      <c r="EW42" s="748"/>
      <c r="EX42" s="748"/>
      <c r="EY42" s="748"/>
      <c r="EZ42" s="748"/>
      <c r="FA42" s="748"/>
      <c r="FB42" s="748"/>
      <c r="FC42" s="748"/>
      <c r="FD42" s="748"/>
      <c r="FE42" s="748"/>
      <c r="FF42" s="748"/>
      <c r="FG42" s="748"/>
      <c r="FH42" s="748"/>
      <c r="FI42" s="748"/>
      <c r="FJ42" s="748"/>
      <c r="FK42" s="748"/>
      <c r="FL42" s="748"/>
      <c r="FM42" s="748"/>
      <c r="FN42" s="748"/>
      <c r="FO42" s="748"/>
      <c r="FP42" s="748"/>
      <c r="FQ42" s="748"/>
      <c r="FR42" s="748"/>
      <c r="FS42" s="748"/>
      <c r="FT42" s="748"/>
      <c r="FU42" s="748"/>
      <c r="FV42" s="748"/>
      <c r="FW42" s="748"/>
      <c r="FX42" s="748"/>
      <c r="FY42" s="748"/>
      <c r="FZ42" s="748"/>
      <c r="GA42" s="748"/>
      <c r="GB42" s="748"/>
      <c r="GC42" s="748"/>
      <c r="GD42" s="748"/>
      <c r="GE42" s="748"/>
      <c r="GF42" s="748"/>
      <c r="GG42" s="748"/>
      <c r="GH42" s="748"/>
      <c r="GI42" s="748"/>
      <c r="GJ42" s="748"/>
      <c r="GK42" s="748"/>
      <c r="GL42" s="748"/>
      <c r="GM42" s="748"/>
      <c r="GN42" s="748"/>
      <c r="GO42" s="748"/>
      <c r="GP42" s="748"/>
      <c r="GQ42" s="748"/>
      <c r="GR42" s="748"/>
      <c r="GS42" s="748"/>
      <c r="GT42" s="748"/>
      <c r="GU42" s="748"/>
      <c r="GV42" s="748"/>
      <c r="GW42" s="748"/>
      <c r="GX42" s="748"/>
      <c r="GY42" s="748"/>
      <c r="GZ42" s="748"/>
      <c r="HA42" s="748"/>
      <c r="HB42" s="748"/>
      <c r="HC42" s="748"/>
      <c r="HD42" s="748"/>
      <c r="HE42" s="748"/>
      <c r="HF42" s="748"/>
      <c r="HG42" s="748"/>
      <c r="HH42" s="748"/>
      <c r="HI42" s="748"/>
      <c r="HJ42" s="748"/>
      <c r="HK42" s="748"/>
      <c r="HL42" s="748"/>
      <c r="HM42" s="748"/>
      <c r="HN42" s="748"/>
      <c r="HO42" s="748"/>
      <c r="HP42" s="748"/>
      <c r="HQ42" s="748"/>
      <c r="HR42" s="748"/>
      <c r="HS42" s="748"/>
      <c r="HT42" s="748"/>
      <c r="HU42" s="748"/>
      <c r="HV42" s="748"/>
      <c r="HW42" s="748"/>
      <c r="HX42" s="748"/>
      <c r="HY42" s="748"/>
      <c r="HZ42" s="748"/>
      <c r="IA42" s="748"/>
      <c r="IB42" s="748"/>
      <c r="IC42" s="748"/>
      <c r="ID42" s="748"/>
      <c r="IE42" s="748"/>
      <c r="IF42" s="748"/>
      <c r="IG42" s="748"/>
      <c r="IH42" s="748"/>
      <c r="II42" s="748"/>
      <c r="IJ42" s="748"/>
      <c r="IK42" s="748"/>
      <c r="IL42" s="748"/>
      <c r="IM42" s="748"/>
      <c r="IN42" s="748"/>
      <c r="IO42" s="748"/>
      <c r="IP42" s="748"/>
      <c r="IQ42" s="748"/>
      <c r="IR42" s="748"/>
      <c r="IS42" s="748"/>
      <c r="IT42" s="748"/>
      <c r="IU42" s="748"/>
      <c r="IV42" s="748"/>
    </row>
    <row r="43" spans="1:6" ht="39">
      <c r="A43" s="727" t="s">
        <v>539</v>
      </c>
      <c r="B43" s="731" t="s">
        <v>460</v>
      </c>
      <c r="C43" s="784">
        <f>IF(ABS(MIN(K38:IV38))=ABS(MAX(K38:IV38)),MAX(K38:IV38),IF(ABS(MIN(K38:IV38))&gt;ABS(MAX(K38:IV38)),MIN(K38:IV38),MAX(K38:IV38)))</f>
        <v>0</v>
      </c>
      <c r="D43" s="757" t="str">
        <f>IF(OR(C43&lt;-0.1,C43&gt;0.1)=TRUE,"Au moins un des CR présente un écart de plus de 10% entre les réalisations N et N-1","OK")</f>
        <v>OK</v>
      </c>
      <c r="E43" s="781" t="s">
        <v>471</v>
      </c>
      <c r="F43" s="427"/>
    </row>
    <row r="44" spans="1:6" ht="39">
      <c r="A44" s="727" t="s">
        <v>540</v>
      </c>
      <c r="B44" s="731" t="s">
        <v>460</v>
      </c>
      <c r="C44" s="784">
        <f>IF(ABS(MIN(K40:IV40))=ABS(MAX(K40:IV40)),MAX(K40:IV40),IF(ABS(MIN(K40:IV40))&gt;ABS(MAX(K40:IV40)),MIN(K40:IV40),MAX(K40:IV40)))</f>
        <v>0</v>
      </c>
      <c r="D44" s="757" t="str">
        <f>IF(OR(C44&lt;-0.1,C44&gt;0.1)=TRUE,"Au moins un des CR présente un écart de plus de 10% entre les réalisations N et N-1","OK")</f>
        <v>OK</v>
      </c>
      <c r="E44" s="781" t="s">
        <v>471</v>
      </c>
      <c r="F44" s="427"/>
    </row>
    <row r="45" spans="1:6" ht="52.5">
      <c r="A45" s="727" t="s">
        <v>541</v>
      </c>
      <c r="B45" s="731" t="s">
        <v>460</v>
      </c>
      <c r="C45" s="784">
        <f>IF(ABS(MIN(K42:IV42))=ABS(MAX(K42:IV42)),MAX(K42:IV42),IF(ABS(MIN(K42:IV42))&gt;ABS(MAX(K42:IV42)),MIN(K42:IV42),MAX(K42:IV42)))</f>
        <v>0</v>
      </c>
      <c r="D45" s="757" t="str">
        <f>IF(OR(C45&lt;-0.1,C45&gt;0.1)=TRUE,"Au moins un des CR présente un écart de plus de 10% entre les réalisations N et N-1","OK")</f>
        <v>OK</v>
      </c>
      <c r="E45" s="781" t="s">
        <v>471</v>
      </c>
      <c r="F45" s="427"/>
    </row>
    <row r="46" spans="1:6" ht="39">
      <c r="A46" s="727" t="s">
        <v>473</v>
      </c>
      <c r="B46" s="731" t="s">
        <v>171</v>
      </c>
      <c r="C46" s="759">
        <f>HLOOKUP("Total (1)",Affectation_Resultats!$B$4:$IV$29,3,FALSE)-HLOOKUP("Total (1)",Affectation_Resultats!$B$4:$IV$29,4,FALSE)</f>
        <v>0</v>
      </c>
      <c r="D46" s="753" t="str">
        <f>IF(ROUND(C46-'ERRD synthétique'!$D$11+'ERRD synthétique'!$F$11,0)=0,"OK","Incohérence")</f>
        <v>OK</v>
      </c>
      <c r="E46" s="725" t="s">
        <v>527</v>
      </c>
      <c r="F46" s="427"/>
    </row>
    <row r="47" spans="1:6" ht="27" thickBot="1">
      <c r="A47" s="760" t="s">
        <v>475</v>
      </c>
      <c r="B47" s="761" t="s">
        <v>474</v>
      </c>
      <c r="C47" s="762">
        <f>HLOOKUP("Total (1)",Affectation_Resultats!$B$4:$IV$29,10,FALSE)-HLOOKUP("Total (1)",Affectation_Resultats!$B$4:$IV$29,25,FALSE)</f>
        <v>0</v>
      </c>
      <c r="D47" s="763" t="str">
        <f>IF(ROUND(C47,0)=0,"OK","Incohérence")</f>
        <v>OK</v>
      </c>
      <c r="E47" s="764" t="s">
        <v>514</v>
      </c>
      <c r="F47" s="427"/>
    </row>
    <row r="48" spans="1:6" ht="14.25" thickBot="1">
      <c r="A48" s="765"/>
      <c r="B48" s="409"/>
      <c r="C48" s="409"/>
      <c r="D48" s="766"/>
      <c r="E48" s="409"/>
      <c r="F48" s="767"/>
    </row>
  </sheetData>
  <sheetProtection/>
  <mergeCells count="16">
    <mergeCell ref="H21:H22"/>
    <mergeCell ref="H24:H25"/>
    <mergeCell ref="H27:H28"/>
    <mergeCell ref="H30:H31"/>
    <mergeCell ref="H33:H34"/>
    <mergeCell ref="H35:H36"/>
    <mergeCell ref="H41:H42"/>
    <mergeCell ref="A2:E2"/>
    <mergeCell ref="H2:I2"/>
    <mergeCell ref="K2:N3"/>
    <mergeCell ref="A11:A12"/>
    <mergeCell ref="H12:H13"/>
    <mergeCell ref="H18:H19"/>
    <mergeCell ref="H15:H16"/>
    <mergeCell ref="H37:H38"/>
    <mergeCell ref="H39:H40"/>
  </mergeCells>
  <conditionalFormatting sqref="D17 D19 D21 D6 D23:D24 D9:D15">
    <cfRule type="cellIs" priority="230" dxfId="87" operator="notEqual" stopIfTrue="1">
      <formula>"OK"</formula>
    </cfRule>
    <cfRule type="cellIs" priority="231" dxfId="87" operator="equal" stopIfTrue="1">
      <formula>"Atypie"</formula>
    </cfRule>
    <cfRule type="cellIs" priority="232" dxfId="87" operator="equal" stopIfTrue="1">
      <formula>"Incohérence"</formula>
    </cfRule>
    <cfRule type="cellIs" priority="233" dxfId="87" operator="equal" stopIfTrue="1">
      <formula>"KO"</formula>
    </cfRule>
  </conditionalFormatting>
  <conditionalFormatting sqref="D16">
    <cfRule type="cellIs" priority="198" dxfId="87" operator="equal" stopIfTrue="1">
      <formula>"Non saisi"</formula>
    </cfRule>
    <cfRule type="cellIs" priority="199" dxfId="87" operator="equal" stopIfTrue="1">
      <formula>"Atypie"</formula>
    </cfRule>
    <cfRule type="cellIs" priority="200" dxfId="87" operator="equal" stopIfTrue="1">
      <formula>"Incohérence"</formula>
    </cfRule>
    <cfRule type="cellIs" priority="201" dxfId="87" operator="equal" stopIfTrue="1">
      <formula>"KO"</formula>
    </cfRule>
  </conditionalFormatting>
  <conditionalFormatting sqref="D18">
    <cfRule type="cellIs" priority="194" dxfId="87" operator="equal" stopIfTrue="1">
      <formula>"Non saisi"</formula>
    </cfRule>
    <cfRule type="cellIs" priority="195" dxfId="87" operator="equal" stopIfTrue="1">
      <formula>"Atypie"</formula>
    </cfRule>
    <cfRule type="cellIs" priority="196" dxfId="87" operator="equal" stopIfTrue="1">
      <formula>"Incohérence"</formula>
    </cfRule>
    <cfRule type="cellIs" priority="197" dxfId="87" operator="equal" stopIfTrue="1">
      <formula>"KO"</formula>
    </cfRule>
  </conditionalFormatting>
  <conditionalFormatting sqref="D20">
    <cfRule type="cellIs" priority="190" dxfId="87" operator="equal" stopIfTrue="1">
      <formula>"Non saisi"</formula>
    </cfRule>
    <cfRule type="cellIs" priority="191" dxfId="87" operator="equal" stopIfTrue="1">
      <formula>"Atypie"</formula>
    </cfRule>
    <cfRule type="cellIs" priority="192" dxfId="87" operator="equal" stopIfTrue="1">
      <formula>"Incohérence"</formula>
    </cfRule>
    <cfRule type="cellIs" priority="193" dxfId="87" operator="equal" stopIfTrue="1">
      <formula>"KO"</formula>
    </cfRule>
  </conditionalFormatting>
  <conditionalFormatting sqref="D22">
    <cfRule type="cellIs" priority="186" dxfId="87" operator="equal" stopIfTrue="1">
      <formula>"Non saisi"</formula>
    </cfRule>
    <cfRule type="cellIs" priority="187" dxfId="87" operator="equal" stopIfTrue="1">
      <formula>"Atypie"</formula>
    </cfRule>
    <cfRule type="cellIs" priority="188" dxfId="87" operator="equal" stopIfTrue="1">
      <formula>"Incohérence"</formula>
    </cfRule>
    <cfRule type="cellIs" priority="189" dxfId="87" operator="equal" stopIfTrue="1">
      <formula>"KO"</formula>
    </cfRule>
  </conditionalFormatting>
  <conditionalFormatting sqref="D25">
    <cfRule type="cellIs" priority="170" dxfId="87" operator="notEqual" stopIfTrue="1">
      <formula>"OK"</formula>
    </cfRule>
    <cfRule type="cellIs" priority="171" dxfId="87" operator="equal" stopIfTrue="1">
      <formula>"Atypie"</formula>
    </cfRule>
    <cfRule type="cellIs" priority="172" dxfId="87" operator="equal" stopIfTrue="1">
      <formula>"Incohérence"</formula>
    </cfRule>
    <cfRule type="cellIs" priority="173" dxfId="87" operator="equal" stopIfTrue="1">
      <formula>"KO"</formula>
    </cfRule>
  </conditionalFormatting>
  <conditionalFormatting sqref="D27">
    <cfRule type="cellIs" priority="162" dxfId="87" operator="notEqual" stopIfTrue="1">
      <formula>"OK"</formula>
    </cfRule>
    <cfRule type="cellIs" priority="163" dxfId="87" operator="equal" stopIfTrue="1">
      <formula>"Atypie"</formula>
    </cfRule>
    <cfRule type="cellIs" priority="164" dxfId="87" operator="equal" stopIfTrue="1">
      <formula>"Incohérence"</formula>
    </cfRule>
    <cfRule type="cellIs" priority="165" dxfId="87" operator="equal" stopIfTrue="1">
      <formula>"KO"</formula>
    </cfRule>
  </conditionalFormatting>
  <conditionalFormatting sqref="D28">
    <cfRule type="cellIs" priority="158" dxfId="87" operator="notEqual" stopIfTrue="1">
      <formula>"OK"</formula>
    </cfRule>
    <cfRule type="cellIs" priority="159" dxfId="87" operator="equal" stopIfTrue="1">
      <formula>"Atypie"</formula>
    </cfRule>
    <cfRule type="cellIs" priority="160" dxfId="87" operator="equal" stopIfTrue="1">
      <formula>"Incohérence"</formula>
    </cfRule>
    <cfRule type="cellIs" priority="161" dxfId="87" operator="equal" stopIfTrue="1">
      <formula>"KO"</formula>
    </cfRule>
  </conditionalFormatting>
  <conditionalFormatting sqref="D30">
    <cfRule type="cellIs" priority="150" dxfId="87" operator="notEqual" stopIfTrue="1">
      <formula>"OK"</formula>
    </cfRule>
    <cfRule type="cellIs" priority="151" dxfId="87" operator="equal" stopIfTrue="1">
      <formula>"Atypie"</formula>
    </cfRule>
    <cfRule type="cellIs" priority="152" dxfId="87" operator="equal" stopIfTrue="1">
      <formula>"Incohérence"</formula>
    </cfRule>
    <cfRule type="cellIs" priority="153" dxfId="87" operator="equal" stopIfTrue="1">
      <formula>"KO"</formula>
    </cfRule>
  </conditionalFormatting>
  <conditionalFormatting sqref="D31">
    <cfRule type="cellIs" priority="146" dxfId="87" operator="notEqual" stopIfTrue="1">
      <formula>"OK"</formula>
    </cfRule>
    <cfRule type="cellIs" priority="147" dxfId="87" operator="equal" stopIfTrue="1">
      <formula>"Atypie"</formula>
    </cfRule>
    <cfRule type="cellIs" priority="148" dxfId="87" operator="equal" stopIfTrue="1">
      <formula>"Incohérence"</formula>
    </cfRule>
    <cfRule type="cellIs" priority="149" dxfId="87" operator="equal" stopIfTrue="1">
      <formula>"KO"</formula>
    </cfRule>
  </conditionalFormatting>
  <conditionalFormatting sqref="D33">
    <cfRule type="cellIs" priority="138" dxfId="87" operator="notEqual" stopIfTrue="1">
      <formula>"OK"</formula>
    </cfRule>
    <cfRule type="cellIs" priority="139" dxfId="87" operator="equal" stopIfTrue="1">
      <formula>"Atypie"</formula>
    </cfRule>
    <cfRule type="cellIs" priority="140" dxfId="87" operator="equal" stopIfTrue="1">
      <formula>"Incohérence"</formula>
    </cfRule>
    <cfRule type="cellIs" priority="141" dxfId="87" operator="equal" stopIfTrue="1">
      <formula>"KO"</formula>
    </cfRule>
  </conditionalFormatting>
  <conditionalFormatting sqref="D34">
    <cfRule type="cellIs" priority="134" dxfId="87" operator="notEqual" stopIfTrue="1">
      <formula>"OK"</formula>
    </cfRule>
    <cfRule type="cellIs" priority="135" dxfId="87" operator="equal" stopIfTrue="1">
      <formula>"Atypie"</formula>
    </cfRule>
    <cfRule type="cellIs" priority="136" dxfId="87" operator="equal" stopIfTrue="1">
      <formula>"Incohérence"</formula>
    </cfRule>
    <cfRule type="cellIs" priority="137" dxfId="87" operator="equal" stopIfTrue="1">
      <formula>"KO"</formula>
    </cfRule>
  </conditionalFormatting>
  <conditionalFormatting sqref="D36">
    <cfRule type="cellIs" priority="126" dxfId="87" operator="notEqual" stopIfTrue="1">
      <formula>"OK"</formula>
    </cfRule>
    <cfRule type="cellIs" priority="127" dxfId="87" operator="equal" stopIfTrue="1">
      <formula>"Atypie"</formula>
    </cfRule>
    <cfRule type="cellIs" priority="128" dxfId="87" operator="equal" stopIfTrue="1">
      <formula>"Incohérence"</formula>
    </cfRule>
    <cfRule type="cellIs" priority="129" dxfId="87" operator="equal" stopIfTrue="1">
      <formula>"KO"</formula>
    </cfRule>
  </conditionalFormatting>
  <conditionalFormatting sqref="D37">
    <cfRule type="cellIs" priority="122" dxfId="87" operator="notEqual" stopIfTrue="1">
      <formula>"OK"</formula>
    </cfRule>
    <cfRule type="cellIs" priority="123" dxfId="87" operator="equal" stopIfTrue="1">
      <formula>"Atypie"</formula>
    </cfRule>
    <cfRule type="cellIs" priority="124" dxfId="87" operator="equal" stopIfTrue="1">
      <formula>"Incohérence"</formula>
    </cfRule>
    <cfRule type="cellIs" priority="125" dxfId="87" operator="equal" stopIfTrue="1">
      <formula>"KO"</formula>
    </cfRule>
  </conditionalFormatting>
  <conditionalFormatting sqref="D38">
    <cfRule type="cellIs" priority="118" dxfId="87" operator="notEqual" stopIfTrue="1">
      <formula>"OK"</formula>
    </cfRule>
    <cfRule type="cellIs" priority="119" dxfId="87" operator="equal" stopIfTrue="1">
      <formula>"Atypie"</formula>
    </cfRule>
    <cfRule type="cellIs" priority="120" dxfId="87" operator="equal" stopIfTrue="1">
      <formula>"Incohérence"</formula>
    </cfRule>
    <cfRule type="cellIs" priority="121" dxfId="87" operator="equal" stopIfTrue="1">
      <formula>"KO"</formula>
    </cfRule>
  </conditionalFormatting>
  <conditionalFormatting sqref="D39">
    <cfRule type="cellIs" priority="114" dxfId="87" operator="notEqual" stopIfTrue="1">
      <formula>"OK"</formula>
    </cfRule>
    <cfRule type="cellIs" priority="115" dxfId="87" operator="equal" stopIfTrue="1">
      <formula>"Atypie"</formula>
    </cfRule>
    <cfRule type="cellIs" priority="116" dxfId="87" operator="equal" stopIfTrue="1">
      <formula>"Incohérence"</formula>
    </cfRule>
    <cfRule type="cellIs" priority="117" dxfId="87" operator="equal" stopIfTrue="1">
      <formula>"KO"</formula>
    </cfRule>
  </conditionalFormatting>
  <conditionalFormatting sqref="D40">
    <cfRule type="cellIs" priority="110" dxfId="87" operator="notEqual" stopIfTrue="1">
      <formula>"OK"</formula>
    </cfRule>
    <cfRule type="cellIs" priority="111" dxfId="87" operator="equal" stopIfTrue="1">
      <formula>"Atypie"</formula>
    </cfRule>
    <cfRule type="cellIs" priority="112" dxfId="87" operator="equal" stopIfTrue="1">
      <formula>"Incohérence"</formula>
    </cfRule>
    <cfRule type="cellIs" priority="113" dxfId="87" operator="equal" stopIfTrue="1">
      <formula>"KO"</formula>
    </cfRule>
  </conditionalFormatting>
  <conditionalFormatting sqref="D41">
    <cfRule type="cellIs" priority="106" dxfId="87" operator="notEqual" stopIfTrue="1">
      <formula>"OK"</formula>
    </cfRule>
    <cfRule type="cellIs" priority="107" dxfId="87" operator="equal" stopIfTrue="1">
      <formula>"Atypie"</formula>
    </cfRule>
    <cfRule type="cellIs" priority="108" dxfId="87" operator="equal" stopIfTrue="1">
      <formula>"Incohérence"</formula>
    </cfRule>
    <cfRule type="cellIs" priority="109" dxfId="87" operator="equal" stopIfTrue="1">
      <formula>"KO"</formula>
    </cfRule>
  </conditionalFormatting>
  <conditionalFormatting sqref="D46">
    <cfRule type="cellIs" priority="74" dxfId="87" operator="equal" stopIfTrue="1">
      <formula>"Non saisi"</formula>
    </cfRule>
    <cfRule type="cellIs" priority="75" dxfId="87" operator="equal" stopIfTrue="1">
      <formula>"Atypie"</formula>
    </cfRule>
    <cfRule type="cellIs" priority="76" dxfId="87" operator="equal" stopIfTrue="1">
      <formula>"Incohérence"</formula>
    </cfRule>
    <cfRule type="cellIs" priority="77" dxfId="87" operator="equal" stopIfTrue="1">
      <formula>"KO"</formula>
    </cfRule>
  </conditionalFormatting>
  <conditionalFormatting sqref="D47">
    <cfRule type="cellIs" priority="70" dxfId="87" operator="equal" stopIfTrue="1">
      <formula>"Non saisi"</formula>
    </cfRule>
    <cfRule type="cellIs" priority="71" dxfId="87" operator="equal" stopIfTrue="1">
      <formula>"Atypie"</formula>
    </cfRule>
    <cfRule type="cellIs" priority="72" dxfId="87" operator="equal" stopIfTrue="1">
      <formula>"Incohérence"</formula>
    </cfRule>
    <cfRule type="cellIs" priority="73" dxfId="87" operator="equal" stopIfTrue="1">
      <formula>"KO"</formula>
    </cfRule>
  </conditionalFormatting>
  <conditionalFormatting sqref="D7:D8">
    <cfRule type="cellIs" priority="41" dxfId="87" operator="equal" stopIfTrue="1">
      <formula>"KO"</formula>
    </cfRule>
  </conditionalFormatting>
  <conditionalFormatting sqref="D26">
    <cfRule type="cellIs" priority="29" dxfId="87" operator="notEqual" stopIfTrue="1">
      <formula>"OK"</formula>
    </cfRule>
    <cfRule type="cellIs" priority="30" dxfId="87" operator="equal" stopIfTrue="1">
      <formula>"Atypie"</formula>
    </cfRule>
    <cfRule type="cellIs" priority="31" dxfId="87" operator="equal" stopIfTrue="1">
      <formula>"Incohérence"</formula>
    </cfRule>
    <cfRule type="cellIs" priority="32" dxfId="87" operator="equal" stopIfTrue="1">
      <formula>"KO"</formula>
    </cfRule>
  </conditionalFormatting>
  <conditionalFormatting sqref="D29">
    <cfRule type="cellIs" priority="25" dxfId="87" operator="notEqual" stopIfTrue="1">
      <formula>"OK"</formula>
    </cfRule>
    <cfRule type="cellIs" priority="26" dxfId="87" operator="equal" stopIfTrue="1">
      <formula>"Atypie"</formula>
    </cfRule>
    <cfRule type="cellIs" priority="27" dxfId="87" operator="equal" stopIfTrue="1">
      <formula>"Incohérence"</formula>
    </cfRule>
    <cfRule type="cellIs" priority="28" dxfId="87" operator="equal" stopIfTrue="1">
      <formula>"KO"</formula>
    </cfRule>
  </conditionalFormatting>
  <conditionalFormatting sqref="D32">
    <cfRule type="cellIs" priority="21" dxfId="87" operator="notEqual" stopIfTrue="1">
      <formula>"OK"</formula>
    </cfRule>
    <cfRule type="cellIs" priority="22" dxfId="87" operator="equal" stopIfTrue="1">
      <formula>"Atypie"</formula>
    </cfRule>
    <cfRule type="cellIs" priority="23" dxfId="87" operator="equal" stopIfTrue="1">
      <formula>"Incohérence"</formula>
    </cfRule>
    <cfRule type="cellIs" priority="24" dxfId="87" operator="equal" stopIfTrue="1">
      <formula>"KO"</formula>
    </cfRule>
  </conditionalFormatting>
  <conditionalFormatting sqref="D35">
    <cfRule type="cellIs" priority="17" dxfId="87" operator="notEqual" stopIfTrue="1">
      <formula>"OK"</formula>
    </cfRule>
    <cfRule type="cellIs" priority="18" dxfId="87" operator="equal" stopIfTrue="1">
      <formula>"Atypie"</formula>
    </cfRule>
    <cfRule type="cellIs" priority="19" dxfId="87" operator="equal" stopIfTrue="1">
      <formula>"Incohérence"</formula>
    </cfRule>
    <cfRule type="cellIs" priority="20" dxfId="87" operator="equal" stopIfTrue="1">
      <formula>"KO"</formula>
    </cfRule>
  </conditionalFormatting>
  <conditionalFormatting sqref="D42">
    <cfRule type="cellIs" priority="13" dxfId="87" operator="notEqual" stopIfTrue="1">
      <formula>"OK"</formula>
    </cfRule>
    <cfRule type="cellIs" priority="14" dxfId="87" operator="equal" stopIfTrue="1">
      <formula>"Atypie"</formula>
    </cfRule>
    <cfRule type="cellIs" priority="15" dxfId="87" operator="equal" stopIfTrue="1">
      <formula>"Incohérence"</formula>
    </cfRule>
    <cfRule type="cellIs" priority="16" dxfId="87" operator="equal" stopIfTrue="1">
      <formula>"KO"</formula>
    </cfRule>
  </conditionalFormatting>
  <conditionalFormatting sqref="D43">
    <cfRule type="cellIs" priority="9" dxfId="87" operator="notEqual" stopIfTrue="1">
      <formula>"OK"</formula>
    </cfRule>
    <cfRule type="cellIs" priority="10" dxfId="87" operator="equal" stopIfTrue="1">
      <formula>"Atypie"</formula>
    </cfRule>
    <cfRule type="cellIs" priority="11" dxfId="87" operator="equal" stopIfTrue="1">
      <formula>"Incohérence"</formula>
    </cfRule>
    <cfRule type="cellIs" priority="12" dxfId="87" operator="equal" stopIfTrue="1">
      <formula>"KO"</formula>
    </cfRule>
  </conditionalFormatting>
  <conditionalFormatting sqref="D44">
    <cfRule type="cellIs" priority="5" dxfId="87" operator="notEqual" stopIfTrue="1">
      <formula>"OK"</formula>
    </cfRule>
    <cfRule type="cellIs" priority="6" dxfId="87" operator="equal" stopIfTrue="1">
      <formula>"Atypie"</formula>
    </cfRule>
    <cfRule type="cellIs" priority="7" dxfId="87" operator="equal" stopIfTrue="1">
      <formula>"Incohérence"</formula>
    </cfRule>
    <cfRule type="cellIs" priority="8" dxfId="87" operator="equal" stopIfTrue="1">
      <formula>"KO"</formula>
    </cfRule>
  </conditionalFormatting>
  <conditionalFormatting sqref="D45">
    <cfRule type="cellIs" priority="1" dxfId="87" operator="notEqual" stopIfTrue="1">
      <formula>"OK"</formula>
    </cfRule>
    <cfRule type="cellIs" priority="2" dxfId="87" operator="equal" stopIfTrue="1">
      <formula>"Atypie"</formula>
    </cfRule>
    <cfRule type="cellIs" priority="3" dxfId="87" operator="equal" stopIfTrue="1">
      <formula>"Incohérence"</formula>
    </cfRule>
    <cfRule type="cellIs" priority="4" dxfId="87" operator="equal" stopIfTrue="1">
      <formula>"KO"</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3"/>
  <dimension ref="A1:E16"/>
  <sheetViews>
    <sheetView zoomScalePageLayoutView="0" workbookViewId="0" topLeftCell="A1">
      <selection activeCell="C16" sqref="C16"/>
    </sheetView>
  </sheetViews>
  <sheetFormatPr defaultColWidth="11.421875" defaultRowHeight="15"/>
  <cols>
    <col min="1" max="1" width="18.7109375" style="0" customWidth="1"/>
  </cols>
  <sheetData>
    <row r="1" spans="1:5" ht="14.25">
      <c r="A1" s="91" t="s">
        <v>172</v>
      </c>
      <c r="B1" s="92" t="s">
        <v>173</v>
      </c>
      <c r="C1" s="92" t="s">
        <v>174</v>
      </c>
      <c r="D1" s="92"/>
      <c r="E1" s="92" t="s">
        <v>226</v>
      </c>
    </row>
    <row r="2" spans="1:4" ht="14.25">
      <c r="A2" s="91"/>
      <c r="B2" s="92"/>
      <c r="C2" s="92"/>
      <c r="D2" s="92"/>
    </row>
    <row r="3" spans="1:5" ht="14.25">
      <c r="A3" s="93" t="s">
        <v>214</v>
      </c>
      <c r="B3" s="92" t="s">
        <v>176</v>
      </c>
      <c r="C3" s="92" t="s">
        <v>266</v>
      </c>
      <c r="D3" s="92"/>
      <c r="E3" t="s">
        <v>225</v>
      </c>
    </row>
    <row r="4" spans="1:5" ht="14.25">
      <c r="A4" s="93" t="s">
        <v>215</v>
      </c>
      <c r="B4" s="92" t="s">
        <v>175</v>
      </c>
      <c r="C4" s="92" t="s">
        <v>267</v>
      </c>
      <c r="D4" s="92"/>
      <c r="E4" t="s">
        <v>224</v>
      </c>
    </row>
    <row r="5" spans="1:4" ht="14.25">
      <c r="A5" s="93"/>
      <c r="B5" s="92"/>
      <c r="C5" s="92" t="s">
        <v>268</v>
      </c>
      <c r="D5" s="92"/>
    </row>
    <row r="6" spans="1:4" ht="14.25">
      <c r="A6" s="93"/>
      <c r="B6" s="92"/>
      <c r="C6" s="92" t="s">
        <v>269</v>
      </c>
      <c r="D6" s="92"/>
    </row>
    <row r="7" ht="14.25">
      <c r="C7" t="s">
        <v>270</v>
      </c>
    </row>
    <row r="8" ht="14.25">
      <c r="C8" t="s">
        <v>271</v>
      </c>
    </row>
    <row r="9" ht="14.25">
      <c r="C9" t="s">
        <v>272</v>
      </c>
    </row>
    <row r="10" ht="14.25">
      <c r="C10" t="s">
        <v>273</v>
      </c>
    </row>
    <row r="11" ht="14.25">
      <c r="C11" t="s">
        <v>274</v>
      </c>
    </row>
    <row r="12" ht="14.25">
      <c r="C12" t="s">
        <v>275</v>
      </c>
    </row>
    <row r="13" ht="14.25">
      <c r="C13" t="s">
        <v>276</v>
      </c>
    </row>
    <row r="14" ht="14.25">
      <c r="C14" t="s">
        <v>277</v>
      </c>
    </row>
    <row r="15" ht="14.25">
      <c r="C15" t="s">
        <v>342</v>
      </c>
    </row>
    <row r="16" ht="14.25">
      <c r="C16" t="s">
        <v>343</v>
      </c>
    </row>
  </sheetData>
  <sheetProtection password="EAD6"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13" sqref="C13"/>
    </sheetView>
  </sheetViews>
  <sheetFormatPr defaultColWidth="10.8515625" defaultRowHeight="15"/>
  <cols>
    <col min="1" max="1" width="46.00390625" style="943" customWidth="1"/>
    <col min="2" max="2" width="20.8515625" style="944" customWidth="1"/>
    <col min="3" max="3" width="46.00390625" style="945" customWidth="1"/>
    <col min="4" max="4" width="20.8515625" style="944" customWidth="1"/>
    <col min="5" max="5" width="11.421875" style="945" customWidth="1"/>
    <col min="6" max="16384" width="10.8515625" style="937" customWidth="1"/>
  </cols>
  <sheetData>
    <row r="1" spans="1:5" ht="18" thickBot="1">
      <c r="A1" s="934" t="s">
        <v>546</v>
      </c>
      <c r="B1" s="935"/>
      <c r="C1" s="936" t="s">
        <v>552</v>
      </c>
      <c r="D1" s="934"/>
      <c r="E1" s="934"/>
    </row>
    <row r="2" spans="1:5" ht="31.5" thickTop="1">
      <c r="A2" s="938" t="s">
        <v>547</v>
      </c>
      <c r="B2" s="939" t="s">
        <v>548</v>
      </c>
      <c r="C2" s="938" t="s">
        <v>549</v>
      </c>
      <c r="D2" s="939" t="s">
        <v>550</v>
      </c>
      <c r="E2" s="938" t="s">
        <v>551</v>
      </c>
    </row>
    <row r="3" spans="1:5" ht="12.75">
      <c r="A3" s="940"/>
      <c r="B3" s="941"/>
      <c r="C3" s="942"/>
      <c r="D3" s="941"/>
      <c r="E3" s="942">
        <f aca="true" t="shared" si="0" ref="E3:E66">IF(B3&lt;&gt;0,IF(ABS(B3-D3)&gt;0.1,"KO","OK"),"")</f>
      </c>
    </row>
    <row r="4" spans="1:5" ht="12.75">
      <c r="A4" s="940"/>
      <c r="B4" s="941"/>
      <c r="C4" s="942"/>
      <c r="D4" s="941"/>
      <c r="E4" s="942">
        <f t="shared" si="0"/>
      </c>
    </row>
    <row r="5" spans="1:5" ht="12.75">
      <c r="A5" s="940"/>
      <c r="B5" s="941"/>
      <c r="C5" s="942"/>
      <c r="D5" s="941"/>
      <c r="E5" s="942">
        <f t="shared" si="0"/>
      </c>
    </row>
    <row r="6" spans="1:5" ht="12.75">
      <c r="A6" s="940"/>
      <c r="B6" s="941"/>
      <c r="C6" s="942"/>
      <c r="D6" s="941"/>
      <c r="E6" s="942">
        <f t="shared" si="0"/>
      </c>
    </row>
    <row r="7" spans="1:5" ht="12.75">
      <c r="A7" s="940"/>
      <c r="B7" s="941"/>
      <c r="C7" s="942"/>
      <c r="D7" s="941"/>
      <c r="E7" s="942">
        <f t="shared" si="0"/>
      </c>
    </row>
    <row r="8" spans="1:5" ht="12.75">
      <c r="A8" s="940"/>
      <c r="B8" s="941"/>
      <c r="C8" s="942"/>
      <c r="D8" s="941"/>
      <c r="E8" s="942">
        <f t="shared" si="0"/>
      </c>
    </row>
    <row r="9" spans="1:5" ht="12.75">
      <c r="A9" s="940"/>
      <c r="B9" s="941"/>
      <c r="C9" s="942"/>
      <c r="D9" s="941"/>
      <c r="E9" s="942">
        <f t="shared" si="0"/>
      </c>
    </row>
    <row r="10" spans="1:5" ht="12.75">
      <c r="A10" s="940"/>
      <c r="B10" s="941"/>
      <c r="C10" s="942"/>
      <c r="D10" s="941"/>
      <c r="E10" s="942">
        <f t="shared" si="0"/>
      </c>
    </row>
    <row r="11" spans="1:5" ht="12.75">
      <c r="A11" s="940"/>
      <c r="B11" s="941"/>
      <c r="C11" s="942"/>
      <c r="D11" s="941"/>
      <c r="E11" s="942">
        <f t="shared" si="0"/>
      </c>
    </row>
    <row r="12" spans="1:5" ht="12.75">
      <c r="A12" s="940"/>
      <c r="B12" s="941"/>
      <c r="C12" s="942"/>
      <c r="D12" s="941"/>
      <c r="E12" s="942">
        <f t="shared" si="0"/>
      </c>
    </row>
    <row r="13" spans="1:5" ht="12.75">
      <c r="A13" s="940"/>
      <c r="B13" s="941"/>
      <c r="C13" s="942"/>
      <c r="D13" s="941"/>
      <c r="E13" s="942">
        <f t="shared" si="0"/>
      </c>
    </row>
    <row r="14" spans="1:5" ht="12.75">
      <c r="A14" s="940"/>
      <c r="B14" s="941"/>
      <c r="C14" s="942"/>
      <c r="D14" s="941"/>
      <c r="E14" s="942">
        <f t="shared" si="0"/>
      </c>
    </row>
    <row r="15" spans="1:5" ht="12.75">
      <c r="A15" s="940"/>
      <c r="B15" s="941"/>
      <c r="C15" s="942"/>
      <c r="D15" s="941"/>
      <c r="E15" s="942">
        <f t="shared" si="0"/>
      </c>
    </row>
    <row r="16" spans="1:5" ht="12.75">
      <c r="A16" s="940"/>
      <c r="B16" s="941"/>
      <c r="C16" s="942"/>
      <c r="D16" s="941"/>
      <c r="E16" s="942">
        <f t="shared" si="0"/>
      </c>
    </row>
    <row r="17" spans="1:5" ht="12.75">
      <c r="A17" s="940"/>
      <c r="B17" s="941"/>
      <c r="C17" s="942"/>
      <c r="D17" s="941"/>
      <c r="E17" s="942">
        <f t="shared" si="0"/>
      </c>
    </row>
    <row r="18" spans="1:5" ht="12.75">
      <c r="A18" s="940"/>
      <c r="B18" s="941"/>
      <c r="C18" s="942"/>
      <c r="D18" s="941"/>
      <c r="E18" s="942">
        <f t="shared" si="0"/>
      </c>
    </row>
    <row r="19" spans="1:5" ht="12.75">
      <c r="A19" s="940"/>
      <c r="B19" s="941"/>
      <c r="C19" s="942"/>
      <c r="D19" s="941"/>
      <c r="E19" s="942">
        <f t="shared" si="0"/>
      </c>
    </row>
    <row r="20" spans="1:5" ht="12.75">
      <c r="A20" s="940"/>
      <c r="B20" s="941"/>
      <c r="C20" s="942"/>
      <c r="D20" s="941"/>
      <c r="E20" s="942">
        <f t="shared" si="0"/>
      </c>
    </row>
    <row r="21" spans="1:5" ht="12.75">
      <c r="A21" s="940"/>
      <c r="B21" s="941"/>
      <c r="C21" s="942"/>
      <c r="D21" s="941"/>
      <c r="E21" s="942">
        <f t="shared" si="0"/>
      </c>
    </row>
    <row r="22" spans="1:5" ht="12.75">
      <c r="A22" s="940"/>
      <c r="B22" s="941"/>
      <c r="C22" s="942"/>
      <c r="D22" s="941"/>
      <c r="E22" s="942">
        <f t="shared" si="0"/>
      </c>
    </row>
    <row r="23" spans="1:5" ht="12.75">
      <c r="A23" s="940"/>
      <c r="B23" s="941"/>
      <c r="C23" s="942"/>
      <c r="D23" s="941"/>
      <c r="E23" s="942">
        <f t="shared" si="0"/>
      </c>
    </row>
    <row r="24" spans="1:5" ht="12.75">
      <c r="A24" s="940"/>
      <c r="B24" s="941"/>
      <c r="C24" s="942"/>
      <c r="D24" s="941"/>
      <c r="E24" s="942">
        <f t="shared" si="0"/>
      </c>
    </row>
    <row r="25" spans="1:5" ht="12.75">
      <c r="A25" s="940"/>
      <c r="B25" s="941"/>
      <c r="C25" s="942"/>
      <c r="D25" s="941"/>
      <c r="E25" s="942">
        <f t="shared" si="0"/>
      </c>
    </row>
    <row r="26" spans="1:5" ht="12.75">
      <c r="A26" s="940"/>
      <c r="B26" s="941"/>
      <c r="C26" s="942"/>
      <c r="D26" s="941"/>
      <c r="E26" s="942">
        <f t="shared" si="0"/>
      </c>
    </row>
    <row r="27" spans="1:5" ht="12.75">
      <c r="A27" s="940"/>
      <c r="B27" s="941"/>
      <c r="C27" s="942"/>
      <c r="D27" s="941"/>
      <c r="E27" s="942">
        <f t="shared" si="0"/>
      </c>
    </row>
    <row r="28" spans="1:5" ht="12.75">
      <c r="A28" s="940"/>
      <c r="B28" s="941"/>
      <c r="C28" s="942"/>
      <c r="D28" s="941"/>
      <c r="E28" s="942">
        <f t="shared" si="0"/>
      </c>
    </row>
    <row r="29" spans="1:5" ht="12.75">
      <c r="A29" s="940"/>
      <c r="B29" s="941"/>
      <c r="C29" s="942"/>
      <c r="D29" s="941"/>
      <c r="E29" s="942">
        <f t="shared" si="0"/>
      </c>
    </row>
    <row r="30" spans="1:5" ht="12.75">
      <c r="A30" s="940"/>
      <c r="B30" s="941"/>
      <c r="C30" s="942"/>
      <c r="D30" s="941"/>
      <c r="E30" s="942">
        <f t="shared" si="0"/>
      </c>
    </row>
    <row r="31" spans="1:5" ht="12.75">
      <c r="A31" s="940"/>
      <c r="B31" s="941"/>
      <c r="C31" s="942"/>
      <c r="D31" s="941"/>
      <c r="E31" s="942">
        <f t="shared" si="0"/>
      </c>
    </row>
    <row r="32" spans="1:5" ht="12.75">
      <c r="A32" s="940"/>
      <c r="B32" s="941"/>
      <c r="C32" s="942"/>
      <c r="D32" s="941"/>
      <c r="E32" s="942">
        <f t="shared" si="0"/>
      </c>
    </row>
    <row r="33" spans="1:5" ht="12.75">
      <c r="A33" s="940"/>
      <c r="B33" s="941"/>
      <c r="C33" s="942"/>
      <c r="D33" s="941"/>
      <c r="E33" s="942">
        <f t="shared" si="0"/>
      </c>
    </row>
    <row r="34" spans="1:5" ht="12.75">
      <c r="A34" s="940"/>
      <c r="B34" s="941"/>
      <c r="C34" s="942"/>
      <c r="D34" s="941"/>
      <c r="E34" s="942">
        <f t="shared" si="0"/>
      </c>
    </row>
    <row r="35" spans="1:5" ht="12.75">
      <c r="A35" s="940"/>
      <c r="B35" s="941"/>
      <c r="C35" s="942"/>
      <c r="D35" s="941"/>
      <c r="E35" s="942">
        <f t="shared" si="0"/>
      </c>
    </row>
    <row r="36" spans="1:5" ht="12.75">
      <c r="A36" s="940"/>
      <c r="B36" s="941"/>
      <c r="C36" s="942"/>
      <c r="D36" s="941"/>
      <c r="E36" s="942">
        <f t="shared" si="0"/>
      </c>
    </row>
    <row r="37" spans="1:5" ht="12.75">
      <c r="A37" s="940"/>
      <c r="B37" s="941"/>
      <c r="C37" s="942"/>
      <c r="D37" s="941"/>
      <c r="E37" s="942">
        <f t="shared" si="0"/>
      </c>
    </row>
    <row r="38" spans="1:5" ht="12.75">
      <c r="A38" s="940"/>
      <c r="B38" s="941"/>
      <c r="C38" s="942"/>
      <c r="D38" s="941"/>
      <c r="E38" s="942">
        <f t="shared" si="0"/>
      </c>
    </row>
    <row r="39" spans="1:5" ht="12.75">
      <c r="A39" s="940"/>
      <c r="B39" s="941"/>
      <c r="C39" s="942"/>
      <c r="D39" s="941"/>
      <c r="E39" s="942">
        <f t="shared" si="0"/>
      </c>
    </row>
    <row r="40" spans="1:5" ht="12.75">
      <c r="A40" s="940"/>
      <c r="B40" s="941"/>
      <c r="C40" s="942"/>
      <c r="D40" s="941"/>
      <c r="E40" s="942">
        <f t="shared" si="0"/>
      </c>
    </row>
    <row r="41" spans="1:5" ht="12.75">
      <c r="A41" s="940"/>
      <c r="B41" s="941"/>
      <c r="C41" s="942"/>
      <c r="D41" s="941"/>
      <c r="E41" s="942">
        <f t="shared" si="0"/>
      </c>
    </row>
    <row r="42" spans="1:5" ht="12.75">
      <c r="A42" s="940"/>
      <c r="B42" s="941"/>
      <c r="C42" s="942"/>
      <c r="D42" s="941"/>
      <c r="E42" s="942">
        <f t="shared" si="0"/>
      </c>
    </row>
    <row r="43" spans="1:5" ht="12.75">
      <c r="A43" s="940"/>
      <c r="B43" s="941"/>
      <c r="C43" s="942"/>
      <c r="D43" s="941"/>
      <c r="E43" s="942">
        <f t="shared" si="0"/>
      </c>
    </row>
    <row r="44" spans="1:5" ht="12.75">
      <c r="A44" s="940"/>
      <c r="B44" s="941"/>
      <c r="C44" s="942"/>
      <c r="D44" s="941"/>
      <c r="E44" s="942">
        <f t="shared" si="0"/>
      </c>
    </row>
    <row r="45" spans="1:5" ht="12.75">
      <c r="A45" s="940"/>
      <c r="B45" s="941"/>
      <c r="C45" s="942"/>
      <c r="D45" s="941"/>
      <c r="E45" s="942">
        <f t="shared" si="0"/>
      </c>
    </row>
    <row r="46" spans="1:5" ht="12.75">
      <c r="A46" s="940"/>
      <c r="B46" s="941"/>
      <c r="C46" s="942"/>
      <c r="D46" s="941"/>
      <c r="E46" s="942">
        <f t="shared" si="0"/>
      </c>
    </row>
    <row r="47" spans="1:5" ht="12.75">
      <c r="A47" s="940"/>
      <c r="B47" s="941"/>
      <c r="C47" s="942"/>
      <c r="D47" s="941"/>
      <c r="E47" s="942">
        <f t="shared" si="0"/>
      </c>
    </row>
    <row r="48" spans="1:5" ht="12.75">
      <c r="A48" s="940"/>
      <c r="B48" s="941"/>
      <c r="C48" s="942"/>
      <c r="D48" s="941"/>
      <c r="E48" s="942">
        <f t="shared" si="0"/>
      </c>
    </row>
    <row r="49" spans="1:5" ht="12.75">
      <c r="A49" s="940"/>
      <c r="B49" s="941"/>
      <c r="C49" s="942"/>
      <c r="D49" s="941"/>
      <c r="E49" s="942">
        <f t="shared" si="0"/>
      </c>
    </row>
    <row r="50" spans="1:5" ht="12.75">
      <c r="A50" s="940"/>
      <c r="B50" s="941"/>
      <c r="C50" s="942"/>
      <c r="D50" s="941"/>
      <c r="E50" s="942">
        <f t="shared" si="0"/>
      </c>
    </row>
    <row r="51" spans="1:5" ht="12.75">
      <c r="A51" s="940"/>
      <c r="B51" s="941"/>
      <c r="C51" s="942"/>
      <c r="D51" s="941"/>
      <c r="E51" s="942">
        <f t="shared" si="0"/>
      </c>
    </row>
    <row r="52" spans="1:5" ht="12.75">
      <c r="A52" s="940"/>
      <c r="B52" s="941"/>
      <c r="C52" s="942"/>
      <c r="D52" s="941"/>
      <c r="E52" s="942">
        <f t="shared" si="0"/>
      </c>
    </row>
    <row r="53" spans="1:5" ht="12.75">
      <c r="A53" s="940"/>
      <c r="B53" s="941"/>
      <c r="C53" s="942"/>
      <c r="D53" s="941"/>
      <c r="E53" s="942">
        <f t="shared" si="0"/>
      </c>
    </row>
    <row r="54" spans="1:5" ht="12.75">
      <c r="A54" s="940"/>
      <c r="B54" s="941"/>
      <c r="C54" s="942"/>
      <c r="D54" s="941"/>
      <c r="E54" s="942">
        <f t="shared" si="0"/>
      </c>
    </row>
    <row r="55" spans="1:5" ht="12.75">
      <c r="A55" s="940"/>
      <c r="B55" s="941"/>
      <c r="C55" s="942"/>
      <c r="D55" s="941"/>
      <c r="E55" s="942">
        <f t="shared" si="0"/>
      </c>
    </row>
    <row r="56" spans="1:5" ht="12.75">
      <c r="A56" s="940"/>
      <c r="B56" s="941"/>
      <c r="C56" s="942"/>
      <c r="D56" s="941"/>
      <c r="E56" s="942">
        <f t="shared" si="0"/>
      </c>
    </row>
    <row r="57" spans="1:5" ht="12.75">
      <c r="A57" s="940"/>
      <c r="B57" s="941"/>
      <c r="C57" s="942"/>
      <c r="D57" s="941"/>
      <c r="E57" s="942">
        <f t="shared" si="0"/>
      </c>
    </row>
    <row r="58" spans="1:5" ht="12.75">
      <c r="A58" s="940"/>
      <c r="B58" s="941"/>
      <c r="C58" s="942"/>
      <c r="D58" s="941"/>
      <c r="E58" s="942">
        <f t="shared" si="0"/>
      </c>
    </row>
    <row r="59" spans="1:5" ht="12.75">
      <c r="A59" s="940"/>
      <c r="B59" s="941"/>
      <c r="C59" s="942"/>
      <c r="D59" s="941"/>
      <c r="E59" s="942">
        <f t="shared" si="0"/>
      </c>
    </row>
    <row r="60" spans="1:5" ht="12.75">
      <c r="A60" s="940"/>
      <c r="B60" s="941"/>
      <c r="C60" s="942"/>
      <c r="D60" s="941"/>
      <c r="E60" s="942">
        <f t="shared" si="0"/>
      </c>
    </row>
    <row r="61" spans="1:5" ht="12.75">
      <c r="A61" s="940"/>
      <c r="B61" s="941"/>
      <c r="C61" s="942"/>
      <c r="D61" s="941"/>
      <c r="E61" s="942">
        <f t="shared" si="0"/>
      </c>
    </row>
    <row r="62" spans="1:5" ht="12.75">
      <c r="A62" s="940"/>
      <c r="B62" s="941"/>
      <c r="C62" s="942"/>
      <c r="D62" s="941"/>
      <c r="E62" s="942">
        <f t="shared" si="0"/>
      </c>
    </row>
    <row r="63" spans="1:5" ht="12.75">
      <c r="A63" s="940"/>
      <c r="B63" s="941"/>
      <c r="C63" s="942"/>
      <c r="D63" s="941"/>
      <c r="E63" s="942">
        <f t="shared" si="0"/>
      </c>
    </row>
    <row r="64" spans="1:5" ht="12.75">
      <c r="A64" s="940"/>
      <c r="B64" s="941"/>
      <c r="C64" s="942"/>
      <c r="D64" s="941"/>
      <c r="E64" s="942">
        <f t="shared" si="0"/>
      </c>
    </row>
    <row r="65" spans="1:5" ht="12.75">
      <c r="A65" s="940"/>
      <c r="B65" s="941"/>
      <c r="C65" s="942"/>
      <c r="D65" s="941"/>
      <c r="E65" s="942">
        <f t="shared" si="0"/>
      </c>
    </row>
    <row r="66" spans="1:5" ht="12.75">
      <c r="A66" s="940"/>
      <c r="B66" s="941"/>
      <c r="C66" s="942"/>
      <c r="D66" s="941"/>
      <c r="E66" s="942">
        <f t="shared" si="0"/>
      </c>
    </row>
    <row r="67" spans="1:5" ht="12.75">
      <c r="A67" s="940"/>
      <c r="B67" s="941"/>
      <c r="C67" s="942"/>
      <c r="D67" s="941"/>
      <c r="E67" s="942">
        <f aca="true" t="shared" si="1" ref="E67:E130">IF(B67&lt;&gt;0,IF(ABS(B67-D67)&gt;0.1,"KO","OK"),"")</f>
      </c>
    </row>
    <row r="68" spans="1:5" ht="12.75">
      <c r="A68" s="940"/>
      <c r="B68" s="941"/>
      <c r="C68" s="942"/>
      <c r="D68" s="941"/>
      <c r="E68" s="942">
        <f t="shared" si="1"/>
      </c>
    </row>
    <row r="69" spans="1:5" ht="12.75">
      <c r="A69" s="940"/>
      <c r="B69" s="941"/>
      <c r="C69" s="942"/>
      <c r="D69" s="941"/>
      <c r="E69" s="942">
        <f t="shared" si="1"/>
      </c>
    </row>
    <row r="70" spans="1:5" ht="12.75">
      <c r="A70" s="940"/>
      <c r="B70" s="941"/>
      <c r="C70" s="942"/>
      <c r="D70" s="941"/>
      <c r="E70" s="942">
        <f t="shared" si="1"/>
      </c>
    </row>
    <row r="71" spans="1:5" ht="12.75">
      <c r="A71" s="940"/>
      <c r="B71" s="941"/>
      <c r="C71" s="942"/>
      <c r="D71" s="941"/>
      <c r="E71" s="942">
        <f t="shared" si="1"/>
      </c>
    </row>
    <row r="72" spans="1:5" ht="12.75">
      <c r="A72" s="940"/>
      <c r="B72" s="941"/>
      <c r="C72" s="942"/>
      <c r="D72" s="941"/>
      <c r="E72" s="942">
        <f t="shared" si="1"/>
      </c>
    </row>
    <row r="73" spans="1:5" ht="12.75">
      <c r="A73" s="940"/>
      <c r="B73" s="941"/>
      <c r="C73" s="942"/>
      <c r="D73" s="941"/>
      <c r="E73" s="942">
        <f t="shared" si="1"/>
      </c>
    </row>
    <row r="74" spans="1:5" ht="12.75">
      <c r="A74" s="940"/>
      <c r="B74" s="941"/>
      <c r="C74" s="942"/>
      <c r="D74" s="941"/>
      <c r="E74" s="942">
        <f t="shared" si="1"/>
      </c>
    </row>
    <row r="75" spans="1:5" ht="12.75">
      <c r="A75" s="940"/>
      <c r="B75" s="941"/>
      <c r="C75" s="942"/>
      <c r="D75" s="941"/>
      <c r="E75" s="942">
        <f t="shared" si="1"/>
      </c>
    </row>
    <row r="76" spans="1:5" ht="12.75">
      <c r="A76" s="940"/>
      <c r="B76" s="941"/>
      <c r="C76" s="942"/>
      <c r="D76" s="941"/>
      <c r="E76" s="942">
        <f t="shared" si="1"/>
      </c>
    </row>
    <row r="77" spans="1:5" ht="12.75">
      <c r="A77" s="940"/>
      <c r="B77" s="941"/>
      <c r="C77" s="942"/>
      <c r="D77" s="941"/>
      <c r="E77" s="942">
        <f t="shared" si="1"/>
      </c>
    </row>
    <row r="78" spans="1:5" ht="12.75">
      <c r="A78" s="940"/>
      <c r="B78" s="941"/>
      <c r="C78" s="942"/>
      <c r="D78" s="941"/>
      <c r="E78" s="942">
        <f t="shared" si="1"/>
      </c>
    </row>
    <row r="79" spans="1:5" ht="12.75">
      <c r="A79" s="940"/>
      <c r="B79" s="941"/>
      <c r="C79" s="942"/>
      <c r="D79" s="941"/>
      <c r="E79" s="942">
        <f t="shared" si="1"/>
      </c>
    </row>
    <row r="80" spans="1:5" ht="12.75">
      <c r="A80" s="940"/>
      <c r="B80" s="941"/>
      <c r="C80" s="942"/>
      <c r="D80" s="941"/>
      <c r="E80" s="942">
        <f t="shared" si="1"/>
      </c>
    </row>
    <row r="81" spans="1:5" ht="12.75">
      <c r="A81" s="940"/>
      <c r="B81" s="941"/>
      <c r="C81" s="942"/>
      <c r="D81" s="941"/>
      <c r="E81" s="942">
        <f t="shared" si="1"/>
      </c>
    </row>
    <row r="82" spans="1:5" ht="12.75">
      <c r="A82" s="940"/>
      <c r="B82" s="941"/>
      <c r="C82" s="942"/>
      <c r="D82" s="941"/>
      <c r="E82" s="942">
        <f t="shared" si="1"/>
      </c>
    </row>
    <row r="83" spans="1:5" ht="12.75">
      <c r="A83" s="940"/>
      <c r="B83" s="941"/>
      <c r="C83" s="942"/>
      <c r="D83" s="941"/>
      <c r="E83" s="942">
        <f t="shared" si="1"/>
      </c>
    </row>
    <row r="84" spans="1:5" ht="12.75">
      <c r="A84" s="940"/>
      <c r="B84" s="941"/>
      <c r="C84" s="942"/>
      <c r="D84" s="941"/>
      <c r="E84" s="942">
        <f t="shared" si="1"/>
      </c>
    </row>
    <row r="85" spans="1:5" ht="12.75">
      <c r="A85" s="940"/>
      <c r="B85" s="941"/>
      <c r="C85" s="942"/>
      <c r="D85" s="941"/>
      <c r="E85" s="942">
        <f t="shared" si="1"/>
      </c>
    </row>
    <row r="86" spans="1:5" ht="12.75">
      <c r="A86" s="940"/>
      <c r="B86" s="941"/>
      <c r="C86" s="942"/>
      <c r="D86" s="941"/>
      <c r="E86" s="942">
        <f t="shared" si="1"/>
      </c>
    </row>
    <row r="87" spans="1:5" ht="12.75">
      <c r="A87" s="940"/>
      <c r="B87" s="941"/>
      <c r="C87" s="942"/>
      <c r="D87" s="941"/>
      <c r="E87" s="942">
        <f t="shared" si="1"/>
      </c>
    </row>
    <row r="88" spans="1:5" ht="12.75">
      <c r="A88" s="940"/>
      <c r="B88" s="941"/>
      <c r="C88" s="942"/>
      <c r="D88" s="941"/>
      <c r="E88" s="942">
        <f t="shared" si="1"/>
      </c>
    </row>
    <row r="89" spans="1:5" ht="12.75">
      <c r="A89" s="940"/>
      <c r="B89" s="941"/>
      <c r="C89" s="942"/>
      <c r="D89" s="941"/>
      <c r="E89" s="942">
        <f t="shared" si="1"/>
      </c>
    </row>
    <row r="90" spans="1:5" ht="12.75">
      <c r="A90" s="940"/>
      <c r="B90" s="941"/>
      <c r="C90" s="942"/>
      <c r="D90" s="941"/>
      <c r="E90" s="942">
        <f t="shared" si="1"/>
      </c>
    </row>
    <row r="91" spans="1:5" ht="12.75">
      <c r="A91" s="940"/>
      <c r="B91" s="941"/>
      <c r="C91" s="942"/>
      <c r="D91" s="941"/>
      <c r="E91" s="942">
        <f t="shared" si="1"/>
      </c>
    </row>
    <row r="92" spans="1:5" ht="12.75">
      <c r="A92" s="940"/>
      <c r="B92" s="941"/>
      <c r="C92" s="942"/>
      <c r="D92" s="941"/>
      <c r="E92" s="942">
        <f t="shared" si="1"/>
      </c>
    </row>
    <row r="93" spans="1:5" ht="12.75">
      <c r="A93" s="940"/>
      <c r="B93" s="941"/>
      <c r="C93" s="942"/>
      <c r="D93" s="941"/>
      <c r="E93" s="942">
        <f t="shared" si="1"/>
      </c>
    </row>
    <row r="94" spans="1:5" ht="12.75">
      <c r="A94" s="940"/>
      <c r="B94" s="941"/>
      <c r="C94" s="942"/>
      <c r="D94" s="941"/>
      <c r="E94" s="942">
        <f t="shared" si="1"/>
      </c>
    </row>
    <row r="95" spans="1:5" ht="12.75">
      <c r="A95" s="940"/>
      <c r="B95" s="941"/>
      <c r="C95" s="942"/>
      <c r="D95" s="941"/>
      <c r="E95" s="942">
        <f t="shared" si="1"/>
      </c>
    </row>
    <row r="96" spans="1:5" ht="12.75">
      <c r="A96" s="940"/>
      <c r="B96" s="941"/>
      <c r="C96" s="942"/>
      <c r="D96" s="941"/>
      <c r="E96" s="942">
        <f t="shared" si="1"/>
      </c>
    </row>
    <row r="97" spans="1:5" ht="12.75">
      <c r="A97" s="940"/>
      <c r="B97" s="941"/>
      <c r="C97" s="942"/>
      <c r="D97" s="941"/>
      <c r="E97" s="942">
        <f t="shared" si="1"/>
      </c>
    </row>
    <row r="98" spans="1:5" ht="12.75">
      <c r="A98" s="940"/>
      <c r="B98" s="941"/>
      <c r="C98" s="942"/>
      <c r="D98" s="941"/>
      <c r="E98" s="942">
        <f t="shared" si="1"/>
      </c>
    </row>
    <row r="99" spans="1:5" ht="12.75">
      <c r="A99" s="940"/>
      <c r="B99" s="941"/>
      <c r="C99" s="942"/>
      <c r="D99" s="941"/>
      <c r="E99" s="942">
        <f t="shared" si="1"/>
      </c>
    </row>
    <row r="100" spans="1:5" ht="12.75">
      <c r="A100" s="940"/>
      <c r="B100" s="941"/>
      <c r="C100" s="942"/>
      <c r="D100" s="941"/>
      <c r="E100" s="942">
        <f t="shared" si="1"/>
      </c>
    </row>
    <row r="101" spans="1:5" ht="12.75">
      <c r="A101" s="940"/>
      <c r="B101" s="941"/>
      <c r="C101" s="942"/>
      <c r="D101" s="941"/>
      <c r="E101" s="942">
        <f t="shared" si="1"/>
      </c>
    </row>
    <row r="102" spans="1:5" ht="12.75">
      <c r="A102" s="940"/>
      <c r="B102" s="941"/>
      <c r="C102" s="942"/>
      <c r="D102" s="941"/>
      <c r="E102" s="942">
        <f t="shared" si="1"/>
      </c>
    </row>
    <row r="103" spans="1:5" ht="12.75">
      <c r="A103" s="940"/>
      <c r="B103" s="941"/>
      <c r="C103" s="942"/>
      <c r="D103" s="941"/>
      <c r="E103" s="942">
        <f t="shared" si="1"/>
      </c>
    </row>
    <row r="104" spans="1:5" ht="12.75">
      <c r="A104" s="940"/>
      <c r="B104" s="941"/>
      <c r="C104" s="942"/>
      <c r="D104" s="941"/>
      <c r="E104" s="942">
        <f t="shared" si="1"/>
      </c>
    </row>
    <row r="105" spans="1:5" ht="12.75">
      <c r="A105" s="940"/>
      <c r="B105" s="941"/>
      <c r="C105" s="942"/>
      <c r="D105" s="941"/>
      <c r="E105" s="942">
        <f t="shared" si="1"/>
      </c>
    </row>
    <row r="106" spans="1:5" ht="12.75">
      <c r="A106" s="940"/>
      <c r="B106" s="941"/>
      <c r="C106" s="942"/>
      <c r="D106" s="941"/>
      <c r="E106" s="942">
        <f t="shared" si="1"/>
      </c>
    </row>
    <row r="107" spans="1:5" ht="12.75">
      <c r="A107" s="940"/>
      <c r="B107" s="941"/>
      <c r="C107" s="942"/>
      <c r="D107" s="941"/>
      <c r="E107" s="942">
        <f t="shared" si="1"/>
      </c>
    </row>
    <row r="108" spans="1:5" ht="12.75">
      <c r="A108" s="940"/>
      <c r="B108" s="941"/>
      <c r="C108" s="942"/>
      <c r="D108" s="941"/>
      <c r="E108" s="942">
        <f t="shared" si="1"/>
      </c>
    </row>
    <row r="109" spans="1:5" ht="12.75">
      <c r="A109" s="940"/>
      <c r="B109" s="941"/>
      <c r="C109" s="942"/>
      <c r="D109" s="941"/>
      <c r="E109" s="942">
        <f t="shared" si="1"/>
      </c>
    </row>
    <row r="110" spans="1:5" ht="12.75">
      <c r="A110" s="940"/>
      <c r="B110" s="941"/>
      <c r="C110" s="942"/>
      <c r="D110" s="941"/>
      <c r="E110" s="942">
        <f t="shared" si="1"/>
      </c>
    </row>
    <row r="111" spans="1:5" ht="12.75">
      <c r="A111" s="940"/>
      <c r="B111" s="941"/>
      <c r="C111" s="942"/>
      <c r="D111" s="941"/>
      <c r="E111" s="942">
        <f t="shared" si="1"/>
      </c>
    </row>
    <row r="112" spans="1:5" ht="12.75">
      <c r="A112" s="940"/>
      <c r="B112" s="941"/>
      <c r="C112" s="942"/>
      <c r="D112" s="941"/>
      <c r="E112" s="942">
        <f t="shared" si="1"/>
      </c>
    </row>
    <row r="113" spans="1:5" ht="12.75">
      <c r="A113" s="940"/>
      <c r="B113" s="941"/>
      <c r="C113" s="942"/>
      <c r="D113" s="941"/>
      <c r="E113" s="942">
        <f t="shared" si="1"/>
      </c>
    </row>
    <row r="114" spans="1:5" ht="12.75">
      <c r="A114" s="940"/>
      <c r="B114" s="941"/>
      <c r="C114" s="942"/>
      <c r="D114" s="941"/>
      <c r="E114" s="942">
        <f t="shared" si="1"/>
      </c>
    </row>
    <row r="115" spans="1:5" ht="12.75">
      <c r="A115" s="940"/>
      <c r="B115" s="941"/>
      <c r="C115" s="942"/>
      <c r="D115" s="941"/>
      <c r="E115" s="942">
        <f t="shared" si="1"/>
      </c>
    </row>
    <row r="116" spans="1:5" ht="12.75">
      <c r="A116" s="940"/>
      <c r="B116" s="941"/>
      <c r="C116" s="942"/>
      <c r="D116" s="941"/>
      <c r="E116" s="942">
        <f t="shared" si="1"/>
      </c>
    </row>
    <row r="117" spans="1:5" ht="12.75">
      <c r="A117" s="940"/>
      <c r="B117" s="941"/>
      <c r="C117" s="942"/>
      <c r="D117" s="941"/>
      <c r="E117" s="942">
        <f t="shared" si="1"/>
      </c>
    </row>
    <row r="118" spans="1:5" ht="12.75">
      <c r="A118" s="940"/>
      <c r="B118" s="941"/>
      <c r="C118" s="942"/>
      <c r="D118" s="941"/>
      <c r="E118" s="942">
        <f t="shared" si="1"/>
      </c>
    </row>
    <row r="119" spans="1:5" ht="12.75">
      <c r="A119" s="940"/>
      <c r="B119" s="941"/>
      <c r="C119" s="942"/>
      <c r="D119" s="941"/>
      <c r="E119" s="942">
        <f t="shared" si="1"/>
      </c>
    </row>
    <row r="120" spans="1:5" ht="12.75">
      <c r="A120" s="940"/>
      <c r="B120" s="941"/>
      <c r="C120" s="942"/>
      <c r="D120" s="941"/>
      <c r="E120" s="942">
        <f t="shared" si="1"/>
      </c>
    </row>
    <row r="121" spans="1:5" ht="12.75">
      <c r="A121" s="940"/>
      <c r="B121" s="941"/>
      <c r="C121" s="942"/>
      <c r="D121" s="941"/>
      <c r="E121" s="942">
        <f t="shared" si="1"/>
      </c>
    </row>
    <row r="122" spans="1:5" ht="12.75">
      <c r="A122" s="940"/>
      <c r="B122" s="941"/>
      <c r="C122" s="942"/>
      <c r="D122" s="941"/>
      <c r="E122" s="942">
        <f t="shared" si="1"/>
      </c>
    </row>
    <row r="123" spans="1:5" ht="12.75">
      <c r="A123" s="940"/>
      <c r="B123" s="941"/>
      <c r="C123" s="942"/>
      <c r="D123" s="941"/>
      <c r="E123" s="942">
        <f t="shared" si="1"/>
      </c>
    </row>
    <row r="124" spans="1:5" ht="12.75">
      <c r="A124" s="940"/>
      <c r="B124" s="941"/>
      <c r="C124" s="942"/>
      <c r="D124" s="941"/>
      <c r="E124" s="942">
        <f t="shared" si="1"/>
      </c>
    </row>
    <row r="125" spans="1:5" ht="12.75">
      <c r="A125" s="940"/>
      <c r="B125" s="941"/>
      <c r="C125" s="942"/>
      <c r="D125" s="941"/>
      <c r="E125" s="942">
        <f t="shared" si="1"/>
      </c>
    </row>
    <row r="126" spans="1:5" ht="12.75">
      <c r="A126" s="940"/>
      <c r="B126" s="941"/>
      <c r="C126" s="942"/>
      <c r="D126" s="941"/>
      <c r="E126" s="942">
        <f t="shared" si="1"/>
      </c>
    </row>
    <row r="127" spans="1:5" ht="12.75">
      <c r="A127" s="940"/>
      <c r="B127" s="941"/>
      <c r="C127" s="942"/>
      <c r="D127" s="941"/>
      <c r="E127" s="942">
        <f t="shared" si="1"/>
      </c>
    </row>
    <row r="128" spans="1:5" ht="12.75">
      <c r="A128" s="940"/>
      <c r="B128" s="941"/>
      <c r="C128" s="942"/>
      <c r="D128" s="941"/>
      <c r="E128" s="942">
        <f t="shared" si="1"/>
      </c>
    </row>
    <row r="129" spans="1:5" ht="12.75">
      <c r="A129" s="940"/>
      <c r="B129" s="941"/>
      <c r="C129" s="942"/>
      <c r="D129" s="941"/>
      <c r="E129" s="942">
        <f t="shared" si="1"/>
      </c>
    </row>
    <row r="130" spans="1:5" ht="12.75">
      <c r="A130" s="940"/>
      <c r="B130" s="941"/>
      <c r="C130" s="942"/>
      <c r="D130" s="941"/>
      <c r="E130" s="942">
        <f t="shared" si="1"/>
      </c>
    </row>
    <row r="131" spans="1:5" ht="12.75">
      <c r="A131" s="940"/>
      <c r="B131" s="941"/>
      <c r="C131" s="942"/>
      <c r="D131" s="941"/>
      <c r="E131" s="942">
        <f aca="true" t="shared" si="2" ref="E131:E194">IF(B131&lt;&gt;0,IF(ABS(B131-D131)&gt;0.1,"KO","OK"),"")</f>
      </c>
    </row>
    <row r="132" spans="1:5" ht="12.75">
      <c r="A132" s="940"/>
      <c r="B132" s="941"/>
      <c r="C132" s="942"/>
      <c r="D132" s="941"/>
      <c r="E132" s="942">
        <f t="shared" si="2"/>
      </c>
    </row>
    <row r="133" spans="1:5" ht="12.75">
      <c r="A133" s="940"/>
      <c r="B133" s="941"/>
      <c r="C133" s="942"/>
      <c r="D133" s="941"/>
      <c r="E133" s="942">
        <f t="shared" si="2"/>
      </c>
    </row>
    <row r="134" spans="1:5" ht="12.75">
      <c r="A134" s="940"/>
      <c r="B134" s="941"/>
      <c r="C134" s="942"/>
      <c r="D134" s="941"/>
      <c r="E134" s="942">
        <f t="shared" si="2"/>
      </c>
    </row>
    <row r="135" spans="1:5" ht="12.75">
      <c r="A135" s="940"/>
      <c r="B135" s="941"/>
      <c r="C135" s="942"/>
      <c r="D135" s="941"/>
      <c r="E135" s="942">
        <f t="shared" si="2"/>
      </c>
    </row>
    <row r="136" spans="1:5" ht="12.75">
      <c r="A136" s="940"/>
      <c r="B136" s="941"/>
      <c r="C136" s="942"/>
      <c r="D136" s="941"/>
      <c r="E136" s="942">
        <f t="shared" si="2"/>
      </c>
    </row>
    <row r="137" spans="1:5" ht="12.75">
      <c r="A137" s="940"/>
      <c r="B137" s="941"/>
      <c r="C137" s="942"/>
      <c r="D137" s="941"/>
      <c r="E137" s="942">
        <f t="shared" si="2"/>
      </c>
    </row>
    <row r="138" spans="1:5" ht="12.75">
      <c r="A138" s="940"/>
      <c r="B138" s="941"/>
      <c r="C138" s="942"/>
      <c r="D138" s="941"/>
      <c r="E138" s="942">
        <f t="shared" si="2"/>
      </c>
    </row>
    <row r="139" spans="1:5" ht="12.75">
      <c r="A139" s="940"/>
      <c r="B139" s="941"/>
      <c r="C139" s="942"/>
      <c r="D139" s="941"/>
      <c r="E139" s="942">
        <f t="shared" si="2"/>
      </c>
    </row>
    <row r="140" spans="1:5" ht="12.75">
      <c r="A140" s="940"/>
      <c r="B140" s="941"/>
      <c r="C140" s="942"/>
      <c r="D140" s="941"/>
      <c r="E140" s="942">
        <f t="shared" si="2"/>
      </c>
    </row>
    <row r="141" spans="1:5" ht="12.75">
      <c r="A141" s="940"/>
      <c r="B141" s="941"/>
      <c r="C141" s="942"/>
      <c r="D141" s="941"/>
      <c r="E141" s="942">
        <f t="shared" si="2"/>
      </c>
    </row>
    <row r="142" spans="1:5" ht="12.75">
      <c r="A142" s="940"/>
      <c r="B142" s="941"/>
      <c r="C142" s="942"/>
      <c r="D142" s="941"/>
      <c r="E142" s="942">
        <f t="shared" si="2"/>
      </c>
    </row>
    <row r="143" spans="1:5" ht="12.75">
      <c r="A143" s="940"/>
      <c r="B143" s="941"/>
      <c r="C143" s="942"/>
      <c r="D143" s="941"/>
      <c r="E143" s="942">
        <f t="shared" si="2"/>
      </c>
    </row>
    <row r="144" spans="1:5" ht="12.75">
      <c r="A144" s="940"/>
      <c r="B144" s="941"/>
      <c r="C144" s="942"/>
      <c r="D144" s="941"/>
      <c r="E144" s="942">
        <f t="shared" si="2"/>
      </c>
    </row>
    <row r="145" spans="1:5" ht="12.75">
      <c r="A145" s="940"/>
      <c r="B145" s="941"/>
      <c r="C145" s="942"/>
      <c r="D145" s="941"/>
      <c r="E145" s="942">
        <f t="shared" si="2"/>
      </c>
    </row>
    <row r="146" spans="1:5" ht="12.75">
      <c r="A146" s="940"/>
      <c r="B146" s="941"/>
      <c r="C146" s="942"/>
      <c r="D146" s="941"/>
      <c r="E146" s="942">
        <f t="shared" si="2"/>
      </c>
    </row>
    <row r="147" spans="1:5" ht="12.75">
      <c r="A147" s="940"/>
      <c r="B147" s="941"/>
      <c r="C147" s="942"/>
      <c r="D147" s="941"/>
      <c r="E147" s="942">
        <f t="shared" si="2"/>
      </c>
    </row>
    <row r="148" spans="1:5" ht="12.75">
      <c r="A148" s="940"/>
      <c r="B148" s="941"/>
      <c r="C148" s="942"/>
      <c r="D148" s="941"/>
      <c r="E148" s="942">
        <f t="shared" si="2"/>
      </c>
    </row>
    <row r="149" spans="1:5" ht="12.75">
      <c r="A149" s="940"/>
      <c r="B149" s="941"/>
      <c r="C149" s="942"/>
      <c r="D149" s="941"/>
      <c r="E149" s="942">
        <f t="shared" si="2"/>
      </c>
    </row>
    <row r="150" spans="1:5" ht="12.75">
      <c r="A150" s="940"/>
      <c r="B150" s="941"/>
      <c r="C150" s="942"/>
      <c r="D150" s="941"/>
      <c r="E150" s="942">
        <f t="shared" si="2"/>
      </c>
    </row>
    <row r="151" spans="1:5" ht="12.75">
      <c r="A151" s="940"/>
      <c r="B151" s="941"/>
      <c r="C151" s="942"/>
      <c r="D151" s="941"/>
      <c r="E151" s="942">
        <f t="shared" si="2"/>
      </c>
    </row>
    <row r="152" spans="1:5" ht="12.75">
      <c r="A152" s="940"/>
      <c r="B152" s="941"/>
      <c r="C152" s="942"/>
      <c r="D152" s="941"/>
      <c r="E152" s="942">
        <f t="shared" si="2"/>
      </c>
    </row>
    <row r="153" spans="1:5" ht="12.75">
      <c r="A153" s="940"/>
      <c r="B153" s="941"/>
      <c r="C153" s="942"/>
      <c r="D153" s="941"/>
      <c r="E153" s="942">
        <f t="shared" si="2"/>
      </c>
    </row>
    <row r="154" spans="1:5" ht="12.75">
      <c r="A154" s="940"/>
      <c r="B154" s="941"/>
      <c r="C154" s="942"/>
      <c r="D154" s="941"/>
      <c r="E154" s="942">
        <f t="shared" si="2"/>
      </c>
    </row>
    <row r="155" spans="1:5" ht="12.75">
      <c r="A155" s="940"/>
      <c r="B155" s="941"/>
      <c r="C155" s="942"/>
      <c r="D155" s="941"/>
      <c r="E155" s="942">
        <f t="shared" si="2"/>
      </c>
    </row>
    <row r="156" spans="1:5" ht="12.75">
      <c r="A156" s="940"/>
      <c r="B156" s="941"/>
      <c r="C156" s="942"/>
      <c r="D156" s="941"/>
      <c r="E156" s="942">
        <f t="shared" si="2"/>
      </c>
    </row>
    <row r="157" spans="1:5" ht="12.75">
      <c r="A157" s="940"/>
      <c r="B157" s="941"/>
      <c r="C157" s="942"/>
      <c r="D157" s="941"/>
      <c r="E157" s="942">
        <f t="shared" si="2"/>
      </c>
    </row>
    <row r="158" spans="1:5" ht="12.75">
      <c r="A158" s="940"/>
      <c r="B158" s="941"/>
      <c r="C158" s="942"/>
      <c r="D158" s="941"/>
      <c r="E158" s="942">
        <f t="shared" si="2"/>
      </c>
    </row>
    <row r="159" spans="1:5" ht="12.75">
      <c r="A159" s="940"/>
      <c r="B159" s="941"/>
      <c r="C159" s="942"/>
      <c r="D159" s="941"/>
      <c r="E159" s="942">
        <f t="shared" si="2"/>
      </c>
    </row>
    <row r="160" spans="1:5" ht="12.75">
      <c r="A160" s="940"/>
      <c r="B160" s="941"/>
      <c r="C160" s="942"/>
      <c r="D160" s="941"/>
      <c r="E160" s="942">
        <f t="shared" si="2"/>
      </c>
    </row>
    <row r="161" spans="1:5" ht="12.75">
      <c r="A161" s="940"/>
      <c r="B161" s="941"/>
      <c r="C161" s="942"/>
      <c r="D161" s="941"/>
      <c r="E161" s="942">
        <f t="shared" si="2"/>
      </c>
    </row>
    <row r="162" spans="1:5" ht="12.75">
      <c r="A162" s="940"/>
      <c r="B162" s="941"/>
      <c r="C162" s="942"/>
      <c r="D162" s="941"/>
      <c r="E162" s="942">
        <f t="shared" si="2"/>
      </c>
    </row>
    <row r="163" spans="1:5" ht="12.75">
      <c r="A163" s="940"/>
      <c r="B163" s="941"/>
      <c r="C163" s="942"/>
      <c r="D163" s="941"/>
      <c r="E163" s="942">
        <f t="shared" si="2"/>
      </c>
    </row>
    <row r="164" spans="1:5" ht="12.75">
      <c r="A164" s="940"/>
      <c r="B164" s="941"/>
      <c r="C164" s="942"/>
      <c r="D164" s="941"/>
      <c r="E164" s="942">
        <f t="shared" si="2"/>
      </c>
    </row>
    <row r="165" spans="1:5" ht="12.75">
      <c r="A165" s="940"/>
      <c r="B165" s="941"/>
      <c r="C165" s="942"/>
      <c r="D165" s="941"/>
      <c r="E165" s="942">
        <f t="shared" si="2"/>
      </c>
    </row>
    <row r="166" spans="1:5" ht="12.75">
      <c r="A166" s="940"/>
      <c r="B166" s="941"/>
      <c r="C166" s="942"/>
      <c r="D166" s="941"/>
      <c r="E166" s="942">
        <f t="shared" si="2"/>
      </c>
    </row>
    <row r="167" spans="1:5" ht="12.75">
      <c r="A167" s="940"/>
      <c r="B167" s="941"/>
      <c r="C167" s="942"/>
      <c r="D167" s="941"/>
      <c r="E167" s="942">
        <f t="shared" si="2"/>
      </c>
    </row>
    <row r="168" spans="1:5" ht="12.75">
      <c r="A168" s="940"/>
      <c r="B168" s="941"/>
      <c r="C168" s="942"/>
      <c r="D168" s="941"/>
      <c r="E168" s="942">
        <f t="shared" si="2"/>
      </c>
    </row>
    <row r="169" spans="1:5" ht="12.75">
      <c r="A169" s="940"/>
      <c r="B169" s="941"/>
      <c r="C169" s="942"/>
      <c r="D169" s="941"/>
      <c r="E169" s="942">
        <f t="shared" si="2"/>
      </c>
    </row>
    <row r="170" spans="1:5" ht="12.75">
      <c r="A170" s="940"/>
      <c r="B170" s="941"/>
      <c r="C170" s="942"/>
      <c r="D170" s="941"/>
      <c r="E170" s="942">
        <f t="shared" si="2"/>
      </c>
    </row>
    <row r="171" spans="1:5" ht="12.75">
      <c r="A171" s="940"/>
      <c r="B171" s="941"/>
      <c r="C171" s="942"/>
      <c r="D171" s="941"/>
      <c r="E171" s="942">
        <f t="shared" si="2"/>
      </c>
    </row>
    <row r="172" spans="1:5" ht="12.75">
      <c r="A172" s="940"/>
      <c r="B172" s="941"/>
      <c r="C172" s="942"/>
      <c r="D172" s="941"/>
      <c r="E172" s="942">
        <f t="shared" si="2"/>
      </c>
    </row>
    <row r="173" spans="1:5" ht="12.75">
      <c r="A173" s="940"/>
      <c r="B173" s="941"/>
      <c r="C173" s="942"/>
      <c r="D173" s="941"/>
      <c r="E173" s="942">
        <f t="shared" si="2"/>
      </c>
    </row>
    <row r="174" spans="1:5" ht="12.75">
      <c r="A174" s="940"/>
      <c r="B174" s="941"/>
      <c r="C174" s="942"/>
      <c r="D174" s="941"/>
      <c r="E174" s="942">
        <f t="shared" si="2"/>
      </c>
    </row>
    <row r="175" spans="1:5" ht="12.75">
      <c r="A175" s="940"/>
      <c r="B175" s="941"/>
      <c r="C175" s="942"/>
      <c r="D175" s="941"/>
      <c r="E175" s="942">
        <f t="shared" si="2"/>
      </c>
    </row>
    <row r="176" spans="1:5" ht="12.75">
      <c r="A176" s="940"/>
      <c r="B176" s="941"/>
      <c r="C176" s="942"/>
      <c r="D176" s="941"/>
      <c r="E176" s="942">
        <f t="shared" si="2"/>
      </c>
    </row>
    <row r="177" spans="1:5" ht="12.75">
      <c r="A177" s="940"/>
      <c r="B177" s="941"/>
      <c r="C177" s="942"/>
      <c r="D177" s="941"/>
      <c r="E177" s="942">
        <f t="shared" si="2"/>
      </c>
    </row>
    <row r="178" spans="1:5" ht="12.75">
      <c r="A178" s="940"/>
      <c r="B178" s="941"/>
      <c r="C178" s="942"/>
      <c r="D178" s="941"/>
      <c r="E178" s="942">
        <f t="shared" si="2"/>
      </c>
    </row>
    <row r="179" spans="1:5" ht="12.75">
      <c r="A179" s="940"/>
      <c r="B179" s="941"/>
      <c r="C179" s="942"/>
      <c r="D179" s="941"/>
      <c r="E179" s="942">
        <f t="shared" si="2"/>
      </c>
    </row>
    <row r="180" spans="1:5" ht="12.75">
      <c r="A180" s="940"/>
      <c r="B180" s="941"/>
      <c r="C180" s="942"/>
      <c r="D180" s="941"/>
      <c r="E180" s="942">
        <f t="shared" si="2"/>
      </c>
    </row>
    <row r="181" spans="1:5" ht="12.75">
      <c r="A181" s="940"/>
      <c r="B181" s="941"/>
      <c r="C181" s="942"/>
      <c r="D181" s="941"/>
      <c r="E181" s="942">
        <f t="shared" si="2"/>
      </c>
    </row>
    <row r="182" spans="1:5" ht="12.75">
      <c r="A182" s="940"/>
      <c r="B182" s="941"/>
      <c r="C182" s="942"/>
      <c r="D182" s="941"/>
      <c r="E182" s="942">
        <f t="shared" si="2"/>
      </c>
    </row>
    <row r="183" spans="1:5" ht="12.75">
      <c r="A183" s="940"/>
      <c r="B183" s="941"/>
      <c r="C183" s="942"/>
      <c r="D183" s="941"/>
      <c r="E183" s="942">
        <f t="shared" si="2"/>
      </c>
    </row>
    <row r="184" spans="1:5" ht="12.75">
      <c r="A184" s="940"/>
      <c r="B184" s="941"/>
      <c r="C184" s="942"/>
      <c r="D184" s="941"/>
      <c r="E184" s="942">
        <f t="shared" si="2"/>
      </c>
    </row>
    <row r="185" spans="1:5" ht="12.75">
      <c r="A185" s="940"/>
      <c r="B185" s="941"/>
      <c r="C185" s="942"/>
      <c r="D185" s="941"/>
      <c r="E185" s="942">
        <f t="shared" si="2"/>
      </c>
    </row>
    <row r="186" spans="1:5" ht="12.75">
      <c r="A186" s="940"/>
      <c r="B186" s="941"/>
      <c r="C186" s="942"/>
      <c r="D186" s="941"/>
      <c r="E186" s="942">
        <f t="shared" si="2"/>
      </c>
    </row>
    <row r="187" spans="1:5" ht="12.75">
      <c r="A187" s="940"/>
      <c r="B187" s="941"/>
      <c r="C187" s="942"/>
      <c r="D187" s="941"/>
      <c r="E187" s="942">
        <f t="shared" si="2"/>
      </c>
    </row>
    <row r="188" spans="1:5" ht="12.75">
      <c r="A188" s="940"/>
      <c r="B188" s="941"/>
      <c r="C188" s="942"/>
      <c r="D188" s="941"/>
      <c r="E188" s="942">
        <f t="shared" si="2"/>
      </c>
    </row>
    <row r="189" spans="1:5" ht="12.75">
      <c r="A189" s="940"/>
      <c r="B189" s="941"/>
      <c r="C189" s="942"/>
      <c r="D189" s="941"/>
      <c r="E189" s="942">
        <f t="shared" si="2"/>
      </c>
    </row>
    <row r="190" spans="1:5" ht="12.75">
      <c r="A190" s="940"/>
      <c r="B190" s="941"/>
      <c r="C190" s="942"/>
      <c r="D190" s="941"/>
      <c r="E190" s="942">
        <f t="shared" si="2"/>
      </c>
    </row>
    <row r="191" spans="1:5" ht="12.75">
      <c r="A191" s="940"/>
      <c r="B191" s="941"/>
      <c r="C191" s="942"/>
      <c r="D191" s="941"/>
      <c r="E191" s="942">
        <f t="shared" si="2"/>
      </c>
    </row>
    <row r="192" spans="1:5" ht="12.75">
      <c r="A192" s="940"/>
      <c r="B192" s="941"/>
      <c r="C192" s="942"/>
      <c r="D192" s="941"/>
      <c r="E192" s="942">
        <f t="shared" si="2"/>
      </c>
    </row>
    <row r="193" spans="1:5" ht="12.75">
      <c r="A193" s="940"/>
      <c r="B193" s="941"/>
      <c r="C193" s="942"/>
      <c r="D193" s="941"/>
      <c r="E193" s="942">
        <f t="shared" si="2"/>
      </c>
    </row>
    <row r="194" spans="1:5" ht="12.75">
      <c r="A194" s="940"/>
      <c r="B194" s="941"/>
      <c r="C194" s="942"/>
      <c r="D194" s="941"/>
      <c r="E194" s="942">
        <f t="shared" si="2"/>
      </c>
    </row>
    <row r="195" spans="1:5" ht="12.75">
      <c r="A195" s="940"/>
      <c r="B195" s="941"/>
      <c r="C195" s="942"/>
      <c r="D195" s="941"/>
      <c r="E195" s="942">
        <f aca="true" t="shared" si="3" ref="E195:E258">IF(B195&lt;&gt;0,IF(ABS(B195-D195)&gt;0.1,"KO","OK"),"")</f>
      </c>
    </row>
    <row r="196" spans="1:5" ht="12.75">
      <c r="A196" s="940"/>
      <c r="B196" s="941"/>
      <c r="C196" s="942"/>
      <c r="D196" s="941"/>
      <c r="E196" s="942">
        <f t="shared" si="3"/>
      </c>
    </row>
    <row r="197" spans="1:5" ht="12.75">
      <c r="A197" s="940"/>
      <c r="B197" s="941"/>
      <c r="C197" s="942"/>
      <c r="D197" s="941"/>
      <c r="E197" s="942">
        <f t="shared" si="3"/>
      </c>
    </row>
    <row r="198" spans="1:5" ht="12.75">
      <c r="A198" s="940"/>
      <c r="B198" s="941"/>
      <c r="C198" s="942"/>
      <c r="D198" s="941"/>
      <c r="E198" s="942">
        <f t="shared" si="3"/>
      </c>
    </row>
    <row r="199" spans="1:5" ht="12.75">
      <c r="A199" s="940"/>
      <c r="B199" s="941"/>
      <c r="C199" s="942"/>
      <c r="D199" s="941"/>
      <c r="E199" s="942">
        <f t="shared" si="3"/>
      </c>
    </row>
    <row r="200" spans="1:5" ht="12.75">
      <c r="A200" s="940"/>
      <c r="B200" s="941"/>
      <c r="C200" s="942"/>
      <c r="D200" s="941"/>
      <c r="E200" s="942">
        <f t="shared" si="3"/>
      </c>
    </row>
    <row r="201" spans="1:5" ht="12.75">
      <c r="A201" s="940"/>
      <c r="B201" s="941"/>
      <c r="C201" s="942"/>
      <c r="D201" s="941"/>
      <c r="E201" s="942">
        <f t="shared" si="3"/>
      </c>
    </row>
    <row r="202" spans="1:5" ht="12.75">
      <c r="A202" s="940"/>
      <c r="B202" s="941"/>
      <c r="C202" s="942"/>
      <c r="D202" s="941"/>
      <c r="E202" s="942">
        <f t="shared" si="3"/>
      </c>
    </row>
    <row r="203" spans="1:5" ht="12.75">
      <c r="A203" s="940"/>
      <c r="B203" s="941"/>
      <c r="C203" s="942"/>
      <c r="D203" s="941"/>
      <c r="E203" s="942">
        <f t="shared" si="3"/>
      </c>
    </row>
    <row r="204" spans="1:5" ht="12.75">
      <c r="A204" s="940"/>
      <c r="B204" s="941"/>
      <c r="C204" s="942"/>
      <c r="D204" s="941"/>
      <c r="E204" s="942">
        <f t="shared" si="3"/>
      </c>
    </row>
    <row r="205" spans="1:5" ht="12.75">
      <c r="A205" s="940"/>
      <c r="B205" s="941"/>
      <c r="C205" s="942"/>
      <c r="D205" s="941"/>
      <c r="E205" s="942">
        <f t="shared" si="3"/>
      </c>
    </row>
    <row r="206" spans="1:5" ht="12.75">
      <c r="A206" s="940"/>
      <c r="B206" s="941"/>
      <c r="C206" s="942"/>
      <c r="D206" s="941"/>
      <c r="E206" s="942">
        <f t="shared" si="3"/>
      </c>
    </row>
    <row r="207" spans="1:5" ht="12.75">
      <c r="A207" s="940"/>
      <c r="B207" s="941"/>
      <c r="C207" s="942"/>
      <c r="D207" s="941"/>
      <c r="E207" s="942">
        <f t="shared" si="3"/>
      </c>
    </row>
    <row r="208" spans="1:5" ht="12.75">
      <c r="A208" s="940"/>
      <c r="B208" s="941"/>
      <c r="C208" s="942"/>
      <c r="D208" s="941"/>
      <c r="E208" s="942">
        <f t="shared" si="3"/>
      </c>
    </row>
    <row r="209" spans="1:5" ht="12.75">
      <c r="A209" s="940"/>
      <c r="B209" s="941"/>
      <c r="C209" s="942"/>
      <c r="D209" s="941"/>
      <c r="E209" s="942">
        <f t="shared" si="3"/>
      </c>
    </row>
    <row r="210" spans="1:5" ht="12.75">
      <c r="A210" s="940"/>
      <c r="B210" s="941"/>
      <c r="C210" s="942"/>
      <c r="D210" s="941"/>
      <c r="E210" s="942">
        <f t="shared" si="3"/>
      </c>
    </row>
    <row r="211" spans="1:5" ht="12.75">
      <c r="A211" s="940"/>
      <c r="B211" s="941"/>
      <c r="C211" s="942"/>
      <c r="D211" s="941"/>
      <c r="E211" s="942">
        <f t="shared" si="3"/>
      </c>
    </row>
    <row r="212" spans="1:5" ht="12.75">
      <c r="A212" s="940"/>
      <c r="B212" s="941"/>
      <c r="C212" s="942"/>
      <c r="D212" s="941"/>
      <c r="E212" s="942">
        <f t="shared" si="3"/>
      </c>
    </row>
    <row r="213" spans="1:5" ht="12.75">
      <c r="A213" s="940"/>
      <c r="B213" s="941"/>
      <c r="C213" s="942"/>
      <c r="D213" s="941"/>
      <c r="E213" s="942">
        <f t="shared" si="3"/>
      </c>
    </row>
    <row r="214" spans="1:5" ht="12.75">
      <c r="A214" s="940"/>
      <c r="B214" s="941"/>
      <c r="C214" s="942"/>
      <c r="D214" s="941"/>
      <c r="E214" s="942">
        <f t="shared" si="3"/>
      </c>
    </row>
    <row r="215" spans="1:5" ht="12.75">
      <c r="A215" s="940"/>
      <c r="B215" s="941"/>
      <c r="C215" s="942"/>
      <c r="D215" s="941"/>
      <c r="E215" s="942">
        <f t="shared" si="3"/>
      </c>
    </row>
    <row r="216" spans="1:5" ht="12.75">
      <c r="A216" s="940"/>
      <c r="B216" s="941"/>
      <c r="C216" s="942"/>
      <c r="D216" s="941"/>
      <c r="E216" s="942">
        <f t="shared" si="3"/>
      </c>
    </row>
    <row r="217" spans="1:5" ht="12.75">
      <c r="A217" s="940"/>
      <c r="B217" s="941"/>
      <c r="C217" s="942"/>
      <c r="D217" s="941"/>
      <c r="E217" s="942">
        <f t="shared" si="3"/>
      </c>
    </row>
    <row r="218" spans="1:5" ht="12.75">
      <c r="A218" s="940"/>
      <c r="B218" s="941"/>
      <c r="C218" s="942"/>
      <c r="D218" s="941"/>
      <c r="E218" s="942">
        <f t="shared" si="3"/>
      </c>
    </row>
    <row r="219" spans="1:5" ht="12.75">
      <c r="A219" s="940"/>
      <c r="B219" s="941"/>
      <c r="C219" s="942"/>
      <c r="D219" s="941"/>
      <c r="E219" s="942">
        <f t="shared" si="3"/>
      </c>
    </row>
    <row r="220" spans="1:5" ht="12.75">
      <c r="A220" s="940"/>
      <c r="B220" s="941"/>
      <c r="C220" s="942"/>
      <c r="D220" s="941"/>
      <c r="E220" s="942">
        <f t="shared" si="3"/>
      </c>
    </row>
    <row r="221" spans="1:5" ht="12.75">
      <c r="A221" s="940"/>
      <c r="B221" s="941"/>
      <c r="C221" s="942"/>
      <c r="D221" s="941"/>
      <c r="E221" s="942">
        <f t="shared" si="3"/>
      </c>
    </row>
    <row r="222" spans="1:5" ht="12.75">
      <c r="A222" s="940"/>
      <c r="B222" s="941"/>
      <c r="C222" s="942"/>
      <c r="D222" s="941"/>
      <c r="E222" s="942">
        <f t="shared" si="3"/>
      </c>
    </row>
    <row r="223" spans="1:5" ht="12.75">
      <c r="A223" s="940"/>
      <c r="B223" s="941"/>
      <c r="C223" s="942"/>
      <c r="D223" s="941"/>
      <c r="E223" s="942">
        <f t="shared" si="3"/>
      </c>
    </row>
    <row r="224" spans="1:5" ht="12.75">
      <c r="A224" s="940"/>
      <c r="B224" s="941"/>
      <c r="C224" s="942"/>
      <c r="D224" s="941"/>
      <c r="E224" s="942">
        <f t="shared" si="3"/>
      </c>
    </row>
    <row r="225" spans="1:5" ht="12.75">
      <c r="A225" s="940"/>
      <c r="B225" s="941"/>
      <c r="C225" s="942"/>
      <c r="D225" s="941"/>
      <c r="E225" s="942">
        <f t="shared" si="3"/>
      </c>
    </row>
    <row r="226" spans="1:5" ht="12.75">
      <c r="A226" s="940"/>
      <c r="B226" s="941"/>
      <c r="C226" s="942"/>
      <c r="D226" s="941"/>
      <c r="E226" s="942">
        <f t="shared" si="3"/>
      </c>
    </row>
    <row r="227" spans="1:5" ht="12.75">
      <c r="A227" s="940"/>
      <c r="B227" s="941"/>
      <c r="C227" s="942"/>
      <c r="D227" s="941"/>
      <c r="E227" s="942">
        <f t="shared" si="3"/>
      </c>
    </row>
    <row r="228" spans="1:5" ht="12.75">
      <c r="A228" s="940"/>
      <c r="B228" s="941"/>
      <c r="C228" s="942"/>
      <c r="D228" s="941"/>
      <c r="E228" s="942">
        <f t="shared" si="3"/>
      </c>
    </row>
    <row r="229" spans="1:5" ht="12.75">
      <c r="A229" s="940"/>
      <c r="B229" s="941"/>
      <c r="C229" s="942"/>
      <c r="D229" s="941"/>
      <c r="E229" s="942">
        <f t="shared" si="3"/>
      </c>
    </row>
    <row r="230" spans="1:5" ht="12.75">
      <c r="A230" s="940"/>
      <c r="B230" s="941"/>
      <c r="C230" s="942"/>
      <c r="D230" s="941"/>
      <c r="E230" s="942">
        <f t="shared" si="3"/>
      </c>
    </row>
    <row r="231" spans="1:5" ht="12.75">
      <c r="A231" s="940"/>
      <c r="B231" s="941"/>
      <c r="C231" s="942"/>
      <c r="D231" s="941"/>
      <c r="E231" s="942">
        <f t="shared" si="3"/>
      </c>
    </row>
    <row r="232" spans="1:5" ht="12.75">
      <c r="A232" s="940"/>
      <c r="B232" s="941"/>
      <c r="C232" s="942"/>
      <c r="D232" s="941"/>
      <c r="E232" s="942">
        <f t="shared" si="3"/>
      </c>
    </row>
    <row r="233" spans="1:5" ht="12.75">
      <c r="A233" s="940"/>
      <c r="B233" s="941"/>
      <c r="C233" s="942"/>
      <c r="D233" s="941"/>
      <c r="E233" s="942">
        <f t="shared" si="3"/>
      </c>
    </row>
    <row r="234" spans="1:5" ht="12.75">
      <c r="A234" s="940"/>
      <c r="B234" s="941"/>
      <c r="C234" s="942"/>
      <c r="D234" s="941"/>
      <c r="E234" s="942">
        <f t="shared" si="3"/>
      </c>
    </row>
    <row r="235" spans="1:5" ht="12.75">
      <c r="A235" s="940"/>
      <c r="B235" s="941"/>
      <c r="C235" s="942"/>
      <c r="D235" s="941"/>
      <c r="E235" s="942">
        <f t="shared" si="3"/>
      </c>
    </row>
    <row r="236" spans="1:5" ht="12.75">
      <c r="A236" s="940"/>
      <c r="B236" s="941"/>
      <c r="C236" s="942"/>
      <c r="D236" s="941"/>
      <c r="E236" s="942">
        <f t="shared" si="3"/>
      </c>
    </row>
    <row r="237" spans="1:5" ht="12.75">
      <c r="A237" s="940"/>
      <c r="B237" s="941"/>
      <c r="C237" s="942"/>
      <c r="D237" s="941"/>
      <c r="E237" s="942">
        <f t="shared" si="3"/>
      </c>
    </row>
    <row r="238" spans="1:5" ht="12.75">
      <c r="A238" s="940"/>
      <c r="B238" s="941"/>
      <c r="C238" s="942"/>
      <c r="D238" s="941"/>
      <c r="E238" s="942">
        <f t="shared" si="3"/>
      </c>
    </row>
    <row r="239" spans="1:5" ht="12.75">
      <c r="A239" s="940"/>
      <c r="B239" s="941"/>
      <c r="C239" s="942"/>
      <c r="D239" s="941"/>
      <c r="E239" s="942">
        <f t="shared" si="3"/>
      </c>
    </row>
    <row r="240" spans="1:5" ht="12.75">
      <c r="A240" s="940"/>
      <c r="B240" s="941"/>
      <c r="C240" s="942"/>
      <c r="D240" s="941"/>
      <c r="E240" s="942">
        <f t="shared" si="3"/>
      </c>
    </row>
    <row r="241" spans="1:5" ht="12.75">
      <c r="A241" s="940"/>
      <c r="B241" s="941"/>
      <c r="C241" s="942"/>
      <c r="D241" s="941"/>
      <c r="E241" s="942">
        <f t="shared" si="3"/>
      </c>
    </row>
    <row r="242" spans="1:5" ht="12.75">
      <c r="A242" s="940"/>
      <c r="B242" s="941"/>
      <c r="C242" s="942"/>
      <c r="D242" s="941"/>
      <c r="E242" s="942">
        <f t="shared" si="3"/>
      </c>
    </row>
    <row r="243" spans="1:5" ht="12.75">
      <c r="A243" s="940"/>
      <c r="B243" s="941"/>
      <c r="C243" s="942"/>
      <c r="D243" s="941"/>
      <c r="E243" s="942">
        <f t="shared" si="3"/>
      </c>
    </row>
    <row r="244" spans="1:5" ht="12.75">
      <c r="A244" s="940"/>
      <c r="B244" s="941"/>
      <c r="C244" s="942"/>
      <c r="D244" s="941"/>
      <c r="E244" s="942">
        <f t="shared" si="3"/>
      </c>
    </row>
    <row r="245" spans="1:5" ht="12.75">
      <c r="A245" s="940"/>
      <c r="B245" s="941"/>
      <c r="C245" s="942"/>
      <c r="D245" s="941"/>
      <c r="E245" s="942">
        <f t="shared" si="3"/>
      </c>
    </row>
    <row r="246" spans="1:5" ht="12.75">
      <c r="A246" s="940"/>
      <c r="B246" s="941"/>
      <c r="C246" s="942"/>
      <c r="D246" s="941"/>
      <c r="E246" s="942">
        <f t="shared" si="3"/>
      </c>
    </row>
    <row r="247" spans="1:5" ht="12.75">
      <c r="A247" s="940"/>
      <c r="B247" s="941"/>
      <c r="C247" s="942"/>
      <c r="D247" s="941"/>
      <c r="E247" s="942">
        <f t="shared" si="3"/>
      </c>
    </row>
    <row r="248" spans="1:5" ht="12.75">
      <c r="A248" s="940"/>
      <c r="B248" s="941"/>
      <c r="C248" s="942"/>
      <c r="D248" s="941"/>
      <c r="E248" s="942">
        <f t="shared" si="3"/>
      </c>
    </row>
    <row r="249" spans="1:5" ht="12.75">
      <c r="A249" s="940"/>
      <c r="B249" s="941"/>
      <c r="C249" s="942"/>
      <c r="D249" s="941"/>
      <c r="E249" s="942">
        <f t="shared" si="3"/>
      </c>
    </row>
    <row r="250" spans="1:5" ht="12.75">
      <c r="A250" s="940"/>
      <c r="B250" s="941"/>
      <c r="C250" s="942"/>
      <c r="D250" s="941"/>
      <c r="E250" s="942">
        <f t="shared" si="3"/>
      </c>
    </row>
    <row r="251" spans="1:5" ht="12.75">
      <c r="A251" s="940"/>
      <c r="B251" s="941"/>
      <c r="C251" s="942"/>
      <c r="D251" s="941"/>
      <c r="E251" s="942">
        <f t="shared" si="3"/>
      </c>
    </row>
    <row r="252" spans="1:5" ht="12.75">
      <c r="A252" s="940"/>
      <c r="B252" s="941"/>
      <c r="C252" s="942"/>
      <c r="D252" s="941"/>
      <c r="E252" s="942">
        <f t="shared" si="3"/>
      </c>
    </row>
    <row r="253" spans="1:5" ht="12.75">
      <c r="A253" s="940"/>
      <c r="B253" s="941"/>
      <c r="C253" s="942"/>
      <c r="D253" s="941"/>
      <c r="E253" s="942">
        <f t="shared" si="3"/>
      </c>
    </row>
    <row r="254" spans="1:5" ht="12.75">
      <c r="A254" s="940"/>
      <c r="B254" s="941"/>
      <c r="C254" s="942"/>
      <c r="D254" s="941"/>
      <c r="E254" s="942">
        <f t="shared" si="3"/>
      </c>
    </row>
    <row r="255" spans="1:5" ht="12.75">
      <c r="A255" s="940"/>
      <c r="B255" s="941"/>
      <c r="C255" s="942"/>
      <c r="D255" s="941"/>
      <c r="E255" s="942">
        <f t="shared" si="3"/>
      </c>
    </row>
    <row r="256" spans="1:5" ht="12.75">
      <c r="A256" s="940"/>
      <c r="B256" s="941"/>
      <c r="C256" s="942"/>
      <c r="D256" s="941"/>
      <c r="E256" s="942">
        <f t="shared" si="3"/>
      </c>
    </row>
    <row r="257" spans="1:5" ht="12.75">
      <c r="A257" s="940"/>
      <c r="B257" s="941"/>
      <c r="C257" s="942"/>
      <c r="D257" s="941"/>
      <c r="E257" s="942">
        <f t="shared" si="3"/>
      </c>
    </row>
    <row r="258" spans="1:5" ht="12.75">
      <c r="A258" s="940"/>
      <c r="B258" s="941"/>
      <c r="C258" s="942"/>
      <c r="D258" s="941"/>
      <c r="E258" s="942">
        <f t="shared" si="3"/>
      </c>
    </row>
    <row r="259" spans="1:5" ht="12.75">
      <c r="A259" s="940"/>
      <c r="B259" s="941"/>
      <c r="C259" s="942"/>
      <c r="D259" s="941"/>
      <c r="E259" s="942">
        <f aca="true" t="shared" si="4" ref="E259:E322">IF(B259&lt;&gt;0,IF(ABS(B259-D259)&gt;0.1,"KO","OK"),"")</f>
      </c>
    </row>
    <row r="260" spans="1:5" ht="12.75">
      <c r="A260" s="940"/>
      <c r="B260" s="941"/>
      <c r="C260" s="942"/>
      <c r="D260" s="941"/>
      <c r="E260" s="942">
        <f t="shared" si="4"/>
      </c>
    </row>
    <row r="261" spans="1:5" ht="12.75">
      <c r="A261" s="940"/>
      <c r="B261" s="941"/>
      <c r="C261" s="942"/>
      <c r="D261" s="941"/>
      <c r="E261" s="942">
        <f t="shared" si="4"/>
      </c>
    </row>
    <row r="262" spans="1:5" ht="12.75">
      <c r="A262" s="940"/>
      <c r="B262" s="941"/>
      <c r="C262" s="942"/>
      <c r="D262" s="941"/>
      <c r="E262" s="942">
        <f t="shared" si="4"/>
      </c>
    </row>
    <row r="263" spans="1:5" ht="12.75">
      <c r="A263" s="940"/>
      <c r="B263" s="941"/>
      <c r="C263" s="942"/>
      <c r="D263" s="941"/>
      <c r="E263" s="942">
        <f t="shared" si="4"/>
      </c>
    </row>
    <row r="264" spans="1:5" ht="12.75">
      <c r="A264" s="940"/>
      <c r="B264" s="941"/>
      <c r="C264" s="942"/>
      <c r="D264" s="941"/>
      <c r="E264" s="942">
        <f t="shared" si="4"/>
      </c>
    </row>
    <row r="265" spans="1:5" ht="12.75">
      <c r="A265" s="940"/>
      <c r="B265" s="941"/>
      <c r="C265" s="942"/>
      <c r="D265" s="941"/>
      <c r="E265" s="942">
        <f t="shared" si="4"/>
      </c>
    </row>
    <row r="266" spans="1:5" ht="12.75">
      <c r="A266" s="940"/>
      <c r="B266" s="941"/>
      <c r="C266" s="942"/>
      <c r="D266" s="941"/>
      <c r="E266" s="942">
        <f t="shared" si="4"/>
      </c>
    </row>
    <row r="267" spans="1:5" ht="12.75">
      <c r="A267" s="940"/>
      <c r="B267" s="941"/>
      <c r="C267" s="942"/>
      <c r="D267" s="941"/>
      <c r="E267" s="942">
        <f t="shared" si="4"/>
      </c>
    </row>
    <row r="268" spans="1:5" ht="12.75">
      <c r="A268" s="940"/>
      <c r="B268" s="941"/>
      <c r="C268" s="942"/>
      <c r="D268" s="941"/>
      <c r="E268" s="942">
        <f t="shared" si="4"/>
      </c>
    </row>
    <row r="269" spans="1:5" ht="12.75">
      <c r="A269" s="940"/>
      <c r="B269" s="941"/>
      <c r="C269" s="942"/>
      <c r="D269" s="941"/>
      <c r="E269" s="942">
        <f t="shared" si="4"/>
      </c>
    </row>
    <row r="270" spans="1:5" ht="12.75">
      <c r="A270" s="940"/>
      <c r="B270" s="941"/>
      <c r="C270" s="942"/>
      <c r="D270" s="941"/>
      <c r="E270" s="942">
        <f t="shared" si="4"/>
      </c>
    </row>
    <row r="271" spans="1:5" ht="12.75">
      <c r="A271" s="940"/>
      <c r="B271" s="941"/>
      <c r="C271" s="942"/>
      <c r="D271" s="941"/>
      <c r="E271" s="942">
        <f t="shared" si="4"/>
      </c>
    </row>
    <row r="272" spans="1:5" ht="12.75">
      <c r="A272" s="940"/>
      <c r="B272" s="941"/>
      <c r="C272" s="942"/>
      <c r="D272" s="941"/>
      <c r="E272" s="942">
        <f t="shared" si="4"/>
      </c>
    </row>
    <row r="273" spans="1:5" ht="12.75">
      <c r="A273" s="940"/>
      <c r="B273" s="941"/>
      <c r="C273" s="942"/>
      <c r="D273" s="941"/>
      <c r="E273" s="942">
        <f t="shared" si="4"/>
      </c>
    </row>
    <row r="274" spans="1:5" ht="12.75">
      <c r="A274" s="940"/>
      <c r="B274" s="941"/>
      <c r="C274" s="942"/>
      <c r="D274" s="941"/>
      <c r="E274" s="942">
        <f t="shared" si="4"/>
      </c>
    </row>
    <row r="275" spans="1:5" ht="12.75">
      <c r="A275" s="940"/>
      <c r="B275" s="941"/>
      <c r="C275" s="942"/>
      <c r="D275" s="941"/>
      <c r="E275" s="942">
        <f t="shared" si="4"/>
      </c>
    </row>
    <row r="276" spans="1:5" ht="12.75">
      <c r="A276" s="940"/>
      <c r="B276" s="941"/>
      <c r="C276" s="942"/>
      <c r="D276" s="941"/>
      <c r="E276" s="942">
        <f t="shared" si="4"/>
      </c>
    </row>
    <row r="277" spans="1:5" ht="12.75">
      <c r="A277" s="940"/>
      <c r="B277" s="941"/>
      <c r="C277" s="942"/>
      <c r="D277" s="941"/>
      <c r="E277" s="942">
        <f t="shared" si="4"/>
      </c>
    </row>
    <row r="278" spans="1:5" ht="12.75">
      <c r="A278" s="940"/>
      <c r="B278" s="941"/>
      <c r="C278" s="942"/>
      <c r="D278" s="941"/>
      <c r="E278" s="942">
        <f t="shared" si="4"/>
      </c>
    </row>
    <row r="279" spans="1:5" ht="12.75">
      <c r="A279" s="940"/>
      <c r="B279" s="941"/>
      <c r="C279" s="942"/>
      <c r="D279" s="941"/>
      <c r="E279" s="942">
        <f t="shared" si="4"/>
      </c>
    </row>
    <row r="280" spans="1:5" ht="12.75">
      <c r="A280" s="940"/>
      <c r="B280" s="941"/>
      <c r="C280" s="942"/>
      <c r="D280" s="941"/>
      <c r="E280" s="942">
        <f t="shared" si="4"/>
      </c>
    </row>
    <row r="281" spans="1:5" ht="12.75">
      <c r="A281" s="940"/>
      <c r="B281" s="941"/>
      <c r="C281" s="942"/>
      <c r="D281" s="941"/>
      <c r="E281" s="942">
        <f t="shared" si="4"/>
      </c>
    </row>
    <row r="282" spans="1:5" ht="12.75">
      <c r="A282" s="940"/>
      <c r="B282" s="941"/>
      <c r="C282" s="942"/>
      <c r="D282" s="941"/>
      <c r="E282" s="942">
        <f t="shared" si="4"/>
      </c>
    </row>
    <row r="283" spans="1:5" ht="12.75">
      <c r="A283" s="940"/>
      <c r="B283" s="941"/>
      <c r="C283" s="942"/>
      <c r="D283" s="941"/>
      <c r="E283" s="942">
        <f t="shared" si="4"/>
      </c>
    </row>
    <row r="284" spans="1:5" ht="12.75">
      <c r="A284" s="940"/>
      <c r="B284" s="941"/>
      <c r="C284" s="942"/>
      <c r="D284" s="941"/>
      <c r="E284" s="942">
        <f t="shared" si="4"/>
      </c>
    </row>
    <row r="285" spans="1:5" ht="12.75">
      <c r="A285" s="940"/>
      <c r="B285" s="941"/>
      <c r="C285" s="942"/>
      <c r="D285" s="941"/>
      <c r="E285" s="942">
        <f t="shared" si="4"/>
      </c>
    </row>
    <row r="286" spans="1:5" ht="12.75">
      <c r="A286" s="940"/>
      <c r="B286" s="941"/>
      <c r="C286" s="942"/>
      <c r="D286" s="941"/>
      <c r="E286" s="942">
        <f t="shared" si="4"/>
      </c>
    </row>
    <row r="287" spans="1:5" ht="12.75">
      <c r="A287" s="940"/>
      <c r="B287" s="941"/>
      <c r="C287" s="942"/>
      <c r="D287" s="941"/>
      <c r="E287" s="942">
        <f t="shared" si="4"/>
      </c>
    </row>
    <row r="288" spans="1:5" ht="12.75">
      <c r="A288" s="940"/>
      <c r="B288" s="941"/>
      <c r="C288" s="942"/>
      <c r="D288" s="941"/>
      <c r="E288" s="942">
        <f t="shared" si="4"/>
      </c>
    </row>
    <row r="289" spans="1:5" ht="12.75">
      <c r="A289" s="940"/>
      <c r="B289" s="941"/>
      <c r="C289" s="942"/>
      <c r="D289" s="941"/>
      <c r="E289" s="942">
        <f t="shared" si="4"/>
      </c>
    </row>
    <row r="290" spans="1:5" ht="12.75">
      <c r="A290" s="940"/>
      <c r="B290" s="941"/>
      <c r="C290" s="942"/>
      <c r="D290" s="941"/>
      <c r="E290" s="942">
        <f t="shared" si="4"/>
      </c>
    </row>
    <row r="291" spans="1:5" ht="12.75">
      <c r="A291" s="940"/>
      <c r="B291" s="941"/>
      <c r="C291" s="942"/>
      <c r="D291" s="941"/>
      <c r="E291" s="942">
        <f t="shared" si="4"/>
      </c>
    </row>
    <row r="292" spans="1:5" ht="12.75">
      <c r="A292" s="940"/>
      <c r="B292" s="941"/>
      <c r="C292" s="942"/>
      <c r="D292" s="941"/>
      <c r="E292" s="942">
        <f t="shared" si="4"/>
      </c>
    </row>
    <row r="293" spans="1:5" ht="12.75">
      <c r="A293" s="940"/>
      <c r="B293" s="941"/>
      <c r="C293" s="942"/>
      <c r="D293" s="941"/>
      <c r="E293" s="942">
        <f t="shared" si="4"/>
      </c>
    </row>
    <row r="294" spans="1:5" ht="12.75">
      <c r="A294" s="940"/>
      <c r="B294" s="941"/>
      <c r="C294" s="942"/>
      <c r="D294" s="941"/>
      <c r="E294" s="942">
        <f t="shared" si="4"/>
      </c>
    </row>
    <row r="295" spans="1:5" ht="12.75">
      <c r="A295" s="940"/>
      <c r="B295" s="941"/>
      <c r="C295" s="942"/>
      <c r="D295" s="941"/>
      <c r="E295" s="942">
        <f t="shared" si="4"/>
      </c>
    </row>
    <row r="296" spans="1:5" ht="12.75">
      <c r="A296" s="940"/>
      <c r="B296" s="941"/>
      <c r="C296" s="942"/>
      <c r="D296" s="941"/>
      <c r="E296" s="942">
        <f t="shared" si="4"/>
      </c>
    </row>
    <row r="297" spans="1:5" ht="12.75">
      <c r="A297" s="940"/>
      <c r="B297" s="941"/>
      <c r="C297" s="942"/>
      <c r="D297" s="941"/>
      <c r="E297" s="942">
        <f t="shared" si="4"/>
      </c>
    </row>
    <row r="298" spans="1:5" ht="12.75">
      <c r="A298" s="940"/>
      <c r="B298" s="941"/>
      <c r="C298" s="942"/>
      <c r="D298" s="941"/>
      <c r="E298" s="942">
        <f t="shared" si="4"/>
      </c>
    </row>
    <row r="299" spans="1:5" ht="12.75">
      <c r="A299" s="940"/>
      <c r="B299" s="941"/>
      <c r="C299" s="942"/>
      <c r="D299" s="941"/>
      <c r="E299" s="942">
        <f t="shared" si="4"/>
      </c>
    </row>
    <row r="300" spans="1:5" ht="12.75">
      <c r="A300" s="940"/>
      <c r="B300" s="941"/>
      <c r="C300" s="942"/>
      <c r="D300" s="941"/>
      <c r="E300" s="942">
        <f t="shared" si="4"/>
      </c>
    </row>
    <row r="301" spans="1:5" ht="12.75">
      <c r="A301" s="940"/>
      <c r="B301" s="941"/>
      <c r="C301" s="942"/>
      <c r="D301" s="941"/>
      <c r="E301" s="942">
        <f t="shared" si="4"/>
      </c>
    </row>
    <row r="302" spans="1:5" ht="12.75">
      <c r="A302" s="940"/>
      <c r="B302" s="941"/>
      <c r="C302" s="942"/>
      <c r="D302" s="941"/>
      <c r="E302" s="942">
        <f t="shared" si="4"/>
      </c>
    </row>
    <row r="303" spans="1:5" ht="12.75">
      <c r="A303" s="940"/>
      <c r="B303" s="941"/>
      <c r="C303" s="942"/>
      <c r="D303" s="941"/>
      <c r="E303" s="942">
        <f t="shared" si="4"/>
      </c>
    </row>
    <row r="304" spans="1:5" ht="12.75">
      <c r="A304" s="940"/>
      <c r="B304" s="941"/>
      <c r="C304" s="942"/>
      <c r="D304" s="941"/>
      <c r="E304" s="942">
        <f t="shared" si="4"/>
      </c>
    </row>
    <row r="305" spans="1:5" ht="12.75">
      <c r="A305" s="940"/>
      <c r="B305" s="941"/>
      <c r="C305" s="942"/>
      <c r="D305" s="941"/>
      <c r="E305" s="942">
        <f t="shared" si="4"/>
      </c>
    </row>
    <row r="306" spans="1:5" ht="12.75">
      <c r="A306" s="940"/>
      <c r="B306" s="941"/>
      <c r="C306" s="942"/>
      <c r="D306" s="941"/>
      <c r="E306" s="942">
        <f t="shared" si="4"/>
      </c>
    </row>
    <row r="307" spans="1:5" ht="12.75">
      <c r="A307" s="940"/>
      <c r="B307" s="941"/>
      <c r="C307" s="942"/>
      <c r="D307" s="941"/>
      <c r="E307" s="942">
        <f t="shared" si="4"/>
      </c>
    </row>
    <row r="308" spans="1:5" ht="12.75">
      <c r="A308" s="940"/>
      <c r="B308" s="941"/>
      <c r="C308" s="942"/>
      <c r="D308" s="941"/>
      <c r="E308" s="942">
        <f t="shared" si="4"/>
      </c>
    </row>
    <row r="309" spans="1:5" ht="12.75">
      <c r="A309" s="940"/>
      <c r="B309" s="941"/>
      <c r="C309" s="942"/>
      <c r="D309" s="941"/>
      <c r="E309" s="942">
        <f t="shared" si="4"/>
      </c>
    </row>
    <row r="310" spans="1:5" ht="12.75">
      <c r="A310" s="940"/>
      <c r="B310" s="941"/>
      <c r="C310" s="942"/>
      <c r="D310" s="941"/>
      <c r="E310" s="942">
        <f t="shared" si="4"/>
      </c>
    </row>
    <row r="311" spans="1:5" ht="12.75">
      <c r="A311" s="940"/>
      <c r="B311" s="941"/>
      <c r="C311" s="942"/>
      <c r="D311" s="941"/>
      <c r="E311" s="942">
        <f t="shared" si="4"/>
      </c>
    </row>
    <row r="312" spans="1:5" ht="12.75">
      <c r="A312" s="940"/>
      <c r="B312" s="941"/>
      <c r="C312" s="942"/>
      <c r="D312" s="941"/>
      <c r="E312" s="942">
        <f t="shared" si="4"/>
      </c>
    </row>
    <row r="313" spans="1:5" ht="12.75">
      <c r="A313" s="940"/>
      <c r="B313" s="941"/>
      <c r="C313" s="942"/>
      <c r="D313" s="941"/>
      <c r="E313" s="942">
        <f t="shared" si="4"/>
      </c>
    </row>
    <row r="314" spans="1:5" ht="12.75">
      <c r="A314" s="940"/>
      <c r="B314" s="941"/>
      <c r="C314" s="942"/>
      <c r="D314" s="941"/>
      <c r="E314" s="942">
        <f t="shared" si="4"/>
      </c>
    </row>
    <row r="315" spans="1:5" ht="12.75">
      <c r="A315" s="940"/>
      <c r="B315" s="941"/>
      <c r="C315" s="942"/>
      <c r="D315" s="941"/>
      <c r="E315" s="942">
        <f t="shared" si="4"/>
      </c>
    </row>
    <row r="316" spans="1:5" ht="12.75">
      <c r="A316" s="940"/>
      <c r="B316" s="941"/>
      <c r="C316" s="942"/>
      <c r="D316" s="941"/>
      <c r="E316" s="942">
        <f t="shared" si="4"/>
      </c>
    </row>
    <row r="317" spans="1:5" ht="12.75">
      <c r="A317" s="940"/>
      <c r="B317" s="941"/>
      <c r="C317" s="942"/>
      <c r="D317" s="941"/>
      <c r="E317" s="942">
        <f t="shared" si="4"/>
      </c>
    </row>
    <row r="318" spans="1:5" ht="12.75">
      <c r="A318" s="940"/>
      <c r="B318" s="941"/>
      <c r="C318" s="942"/>
      <c r="D318" s="941"/>
      <c r="E318" s="942">
        <f t="shared" si="4"/>
      </c>
    </row>
    <row r="319" spans="1:5" ht="12.75">
      <c r="A319" s="940"/>
      <c r="B319" s="941"/>
      <c r="C319" s="942"/>
      <c r="D319" s="941"/>
      <c r="E319" s="942">
        <f t="shared" si="4"/>
      </c>
    </row>
    <row r="320" spans="1:5" ht="12.75">
      <c r="A320" s="940"/>
      <c r="B320" s="941"/>
      <c r="C320" s="942"/>
      <c r="D320" s="941"/>
      <c r="E320" s="942">
        <f t="shared" si="4"/>
      </c>
    </row>
    <row r="321" spans="1:5" ht="12.75">
      <c r="A321" s="940"/>
      <c r="B321" s="941"/>
      <c r="C321" s="942"/>
      <c r="D321" s="941"/>
      <c r="E321" s="942">
        <f t="shared" si="4"/>
      </c>
    </row>
    <row r="322" spans="1:5" ht="12.75">
      <c r="A322" s="940"/>
      <c r="B322" s="941"/>
      <c r="C322" s="942"/>
      <c r="D322" s="941"/>
      <c r="E322" s="942">
        <f t="shared" si="4"/>
      </c>
    </row>
    <row r="323" spans="1:5" ht="12.75">
      <c r="A323" s="940"/>
      <c r="B323" s="941"/>
      <c r="C323" s="942"/>
      <c r="D323" s="941"/>
      <c r="E323" s="942">
        <f aca="true" t="shared" si="5" ref="E323:E386">IF(B323&lt;&gt;0,IF(ABS(B323-D323)&gt;0.1,"KO","OK"),"")</f>
      </c>
    </row>
    <row r="324" spans="1:5" ht="12.75">
      <c r="A324" s="940"/>
      <c r="B324" s="941"/>
      <c r="C324" s="942"/>
      <c r="D324" s="941"/>
      <c r="E324" s="942">
        <f t="shared" si="5"/>
      </c>
    </row>
    <row r="325" spans="1:5" ht="12.75">
      <c r="A325" s="940"/>
      <c r="B325" s="941"/>
      <c r="C325" s="942"/>
      <c r="D325" s="941"/>
      <c r="E325" s="942">
        <f t="shared" si="5"/>
      </c>
    </row>
    <row r="326" spans="1:5" ht="12.75">
      <c r="A326" s="940"/>
      <c r="B326" s="941"/>
      <c r="C326" s="942"/>
      <c r="D326" s="941"/>
      <c r="E326" s="942">
        <f t="shared" si="5"/>
      </c>
    </row>
    <row r="327" spans="1:5" ht="12.75">
      <c r="A327" s="940"/>
      <c r="B327" s="941"/>
      <c r="C327" s="942"/>
      <c r="D327" s="941"/>
      <c r="E327" s="942">
        <f t="shared" si="5"/>
      </c>
    </row>
    <row r="328" spans="1:5" ht="12.75">
      <c r="A328" s="940"/>
      <c r="B328" s="941"/>
      <c r="C328" s="942"/>
      <c r="D328" s="941"/>
      <c r="E328" s="942">
        <f t="shared" si="5"/>
      </c>
    </row>
    <row r="329" spans="1:5" ht="12.75">
      <c r="A329" s="940"/>
      <c r="B329" s="941"/>
      <c r="C329" s="942"/>
      <c r="D329" s="941"/>
      <c r="E329" s="942">
        <f t="shared" si="5"/>
      </c>
    </row>
    <row r="330" spans="1:5" ht="12.75">
      <c r="A330" s="940"/>
      <c r="B330" s="941"/>
      <c r="C330" s="942"/>
      <c r="D330" s="941"/>
      <c r="E330" s="942">
        <f t="shared" si="5"/>
      </c>
    </row>
    <row r="331" spans="1:5" ht="12.75">
      <c r="A331" s="940"/>
      <c r="B331" s="941"/>
      <c r="C331" s="942"/>
      <c r="D331" s="941"/>
      <c r="E331" s="942">
        <f t="shared" si="5"/>
      </c>
    </row>
    <row r="332" spans="1:5" ht="12.75">
      <c r="A332" s="940"/>
      <c r="B332" s="941"/>
      <c r="C332" s="942"/>
      <c r="D332" s="941"/>
      <c r="E332" s="942">
        <f t="shared" si="5"/>
      </c>
    </row>
    <row r="333" spans="1:5" ht="12.75">
      <c r="A333" s="940"/>
      <c r="B333" s="941"/>
      <c r="C333" s="942"/>
      <c r="D333" s="941"/>
      <c r="E333" s="942">
        <f t="shared" si="5"/>
      </c>
    </row>
    <row r="334" spans="1:5" ht="12.75">
      <c r="A334" s="940"/>
      <c r="B334" s="941"/>
      <c r="C334" s="942"/>
      <c r="D334" s="941"/>
      <c r="E334" s="942">
        <f t="shared" si="5"/>
      </c>
    </row>
    <row r="335" spans="1:5" ht="12.75">
      <c r="A335" s="940"/>
      <c r="B335" s="941"/>
      <c r="C335" s="942"/>
      <c r="D335" s="941"/>
      <c r="E335" s="942">
        <f t="shared" si="5"/>
      </c>
    </row>
    <row r="336" spans="1:5" ht="12.75">
      <c r="A336" s="940"/>
      <c r="B336" s="941"/>
      <c r="C336" s="942"/>
      <c r="D336" s="941"/>
      <c r="E336" s="942">
        <f t="shared" si="5"/>
      </c>
    </row>
    <row r="337" spans="1:5" ht="12.75">
      <c r="A337" s="940"/>
      <c r="B337" s="941"/>
      <c r="C337" s="942"/>
      <c r="D337" s="941"/>
      <c r="E337" s="942">
        <f t="shared" si="5"/>
      </c>
    </row>
    <row r="338" spans="1:5" ht="12.75">
      <c r="A338" s="940"/>
      <c r="B338" s="941"/>
      <c r="C338" s="942"/>
      <c r="D338" s="941"/>
      <c r="E338" s="942">
        <f t="shared" si="5"/>
      </c>
    </row>
    <row r="339" spans="1:5" ht="12.75">
      <c r="A339" s="940"/>
      <c r="B339" s="941"/>
      <c r="C339" s="942"/>
      <c r="D339" s="941"/>
      <c r="E339" s="942">
        <f t="shared" si="5"/>
      </c>
    </row>
    <row r="340" spans="1:5" ht="12.75">
      <c r="A340" s="940"/>
      <c r="B340" s="941"/>
      <c r="C340" s="942"/>
      <c r="D340" s="941"/>
      <c r="E340" s="942">
        <f t="shared" si="5"/>
      </c>
    </row>
    <row r="341" spans="1:5" ht="12.75">
      <c r="A341" s="940"/>
      <c r="B341" s="941"/>
      <c r="C341" s="942"/>
      <c r="D341" s="941"/>
      <c r="E341" s="942">
        <f t="shared" si="5"/>
      </c>
    </row>
    <row r="342" spans="1:5" ht="12.75">
      <c r="A342" s="940"/>
      <c r="B342" s="941"/>
      <c r="C342" s="942"/>
      <c r="D342" s="941"/>
      <c r="E342" s="942">
        <f t="shared" si="5"/>
      </c>
    </row>
    <row r="343" spans="1:5" ht="12.75">
      <c r="A343" s="940"/>
      <c r="B343" s="941"/>
      <c r="C343" s="942"/>
      <c r="D343" s="941"/>
      <c r="E343" s="942">
        <f t="shared" si="5"/>
      </c>
    </row>
    <row r="344" spans="1:5" ht="12.75">
      <c r="A344" s="940"/>
      <c r="B344" s="941"/>
      <c r="C344" s="942"/>
      <c r="D344" s="941"/>
      <c r="E344" s="942">
        <f t="shared" si="5"/>
      </c>
    </row>
    <row r="345" spans="1:5" ht="12.75">
      <c r="A345" s="940"/>
      <c r="B345" s="941"/>
      <c r="C345" s="942"/>
      <c r="D345" s="941"/>
      <c r="E345" s="942">
        <f t="shared" si="5"/>
      </c>
    </row>
    <row r="346" spans="1:5" ht="12.75">
      <c r="A346" s="940"/>
      <c r="B346" s="941"/>
      <c r="C346" s="942"/>
      <c r="D346" s="941"/>
      <c r="E346" s="942">
        <f t="shared" si="5"/>
      </c>
    </row>
    <row r="347" spans="1:5" ht="12.75">
      <c r="A347" s="940"/>
      <c r="B347" s="941"/>
      <c r="C347" s="942"/>
      <c r="D347" s="941"/>
      <c r="E347" s="942">
        <f t="shared" si="5"/>
      </c>
    </row>
    <row r="348" spans="1:5" ht="12.75">
      <c r="A348" s="940"/>
      <c r="B348" s="941"/>
      <c r="C348" s="942"/>
      <c r="D348" s="941"/>
      <c r="E348" s="942">
        <f t="shared" si="5"/>
      </c>
    </row>
    <row r="349" spans="1:5" ht="12.75">
      <c r="A349" s="940"/>
      <c r="B349" s="941"/>
      <c r="C349" s="942"/>
      <c r="D349" s="941"/>
      <c r="E349" s="942">
        <f t="shared" si="5"/>
      </c>
    </row>
    <row r="350" spans="1:5" ht="12.75">
      <c r="A350" s="940"/>
      <c r="B350" s="941"/>
      <c r="C350" s="942"/>
      <c r="D350" s="941"/>
      <c r="E350" s="942">
        <f t="shared" si="5"/>
      </c>
    </row>
    <row r="351" spans="1:5" ht="12.75">
      <c r="A351" s="940"/>
      <c r="B351" s="941"/>
      <c r="C351" s="942"/>
      <c r="D351" s="941"/>
      <c r="E351" s="942">
        <f t="shared" si="5"/>
      </c>
    </row>
    <row r="352" spans="1:5" ht="12.75">
      <c r="A352" s="940"/>
      <c r="B352" s="941"/>
      <c r="C352" s="942"/>
      <c r="D352" s="941"/>
      <c r="E352" s="942">
        <f t="shared" si="5"/>
      </c>
    </row>
    <row r="353" spans="1:5" ht="12.75">
      <c r="A353" s="940"/>
      <c r="B353" s="941"/>
      <c r="C353" s="942"/>
      <c r="D353" s="941"/>
      <c r="E353" s="942">
        <f t="shared" si="5"/>
      </c>
    </row>
    <row r="354" spans="1:5" ht="12.75">
      <c r="A354" s="940"/>
      <c r="B354" s="941"/>
      <c r="C354" s="942"/>
      <c r="D354" s="941"/>
      <c r="E354" s="942">
        <f t="shared" si="5"/>
      </c>
    </row>
    <row r="355" spans="1:5" ht="12.75">
      <c r="A355" s="940"/>
      <c r="B355" s="941"/>
      <c r="C355" s="942"/>
      <c r="D355" s="941"/>
      <c r="E355" s="942">
        <f t="shared" si="5"/>
      </c>
    </row>
    <row r="356" spans="1:5" ht="12.75">
      <c r="A356" s="940"/>
      <c r="B356" s="941"/>
      <c r="C356" s="942"/>
      <c r="D356" s="941"/>
      <c r="E356" s="942">
        <f t="shared" si="5"/>
      </c>
    </row>
    <row r="357" spans="1:5" ht="12.75">
      <c r="A357" s="940"/>
      <c r="B357" s="941"/>
      <c r="C357" s="942"/>
      <c r="D357" s="941"/>
      <c r="E357" s="942">
        <f t="shared" si="5"/>
      </c>
    </row>
    <row r="358" spans="1:5" ht="12.75">
      <c r="A358" s="940"/>
      <c r="B358" s="941"/>
      <c r="C358" s="942"/>
      <c r="D358" s="941"/>
      <c r="E358" s="942">
        <f t="shared" si="5"/>
      </c>
    </row>
    <row r="359" spans="1:5" ht="12.75">
      <c r="A359" s="940"/>
      <c r="B359" s="941"/>
      <c r="C359" s="942"/>
      <c r="D359" s="941"/>
      <c r="E359" s="942">
        <f t="shared" si="5"/>
      </c>
    </row>
    <row r="360" spans="1:5" ht="12.75">
      <c r="A360" s="940"/>
      <c r="B360" s="941"/>
      <c r="C360" s="942"/>
      <c r="D360" s="941"/>
      <c r="E360" s="942">
        <f t="shared" si="5"/>
      </c>
    </row>
    <row r="361" spans="1:5" ht="12.75">
      <c r="A361" s="940"/>
      <c r="B361" s="941"/>
      <c r="C361" s="942"/>
      <c r="D361" s="941"/>
      <c r="E361" s="942">
        <f t="shared" si="5"/>
      </c>
    </row>
    <row r="362" spans="1:5" ht="12.75">
      <c r="A362" s="940"/>
      <c r="B362" s="941"/>
      <c r="C362" s="942"/>
      <c r="D362" s="941"/>
      <c r="E362" s="942">
        <f t="shared" si="5"/>
      </c>
    </row>
    <row r="363" spans="1:5" ht="12.75">
      <c r="A363" s="940"/>
      <c r="B363" s="941"/>
      <c r="C363" s="942"/>
      <c r="D363" s="941"/>
      <c r="E363" s="942">
        <f t="shared" si="5"/>
      </c>
    </row>
    <row r="364" spans="1:5" ht="12.75">
      <c r="A364" s="940"/>
      <c r="B364" s="941"/>
      <c r="C364" s="942"/>
      <c r="D364" s="941"/>
      <c r="E364" s="942">
        <f t="shared" si="5"/>
      </c>
    </row>
    <row r="365" spans="1:5" ht="12.75">
      <c r="A365" s="940"/>
      <c r="B365" s="941"/>
      <c r="C365" s="942"/>
      <c r="D365" s="941"/>
      <c r="E365" s="942">
        <f t="shared" si="5"/>
      </c>
    </row>
    <row r="366" spans="1:5" ht="12.75">
      <c r="A366" s="940"/>
      <c r="B366" s="941"/>
      <c r="C366" s="942"/>
      <c r="D366" s="941"/>
      <c r="E366" s="942">
        <f t="shared" si="5"/>
      </c>
    </row>
    <row r="367" spans="1:5" ht="12.75">
      <c r="A367" s="940"/>
      <c r="B367" s="941"/>
      <c r="C367" s="942"/>
      <c r="D367" s="941"/>
      <c r="E367" s="942">
        <f t="shared" si="5"/>
      </c>
    </row>
    <row r="368" spans="1:5" ht="12.75">
      <c r="A368" s="940"/>
      <c r="B368" s="941"/>
      <c r="C368" s="942"/>
      <c r="D368" s="941"/>
      <c r="E368" s="942">
        <f t="shared" si="5"/>
      </c>
    </row>
    <row r="369" spans="1:5" ht="12.75">
      <c r="A369" s="940"/>
      <c r="B369" s="941"/>
      <c r="C369" s="942"/>
      <c r="D369" s="941"/>
      <c r="E369" s="942">
        <f t="shared" si="5"/>
      </c>
    </row>
    <row r="370" spans="1:5" ht="12.75">
      <c r="A370" s="940"/>
      <c r="B370" s="941"/>
      <c r="C370" s="942"/>
      <c r="D370" s="941"/>
      <c r="E370" s="942">
        <f t="shared" si="5"/>
      </c>
    </row>
    <row r="371" spans="1:5" ht="12.75">
      <c r="A371" s="940"/>
      <c r="B371" s="941"/>
      <c r="C371" s="942"/>
      <c r="D371" s="941"/>
      <c r="E371" s="942">
        <f t="shared" si="5"/>
      </c>
    </row>
    <row r="372" spans="1:5" ht="12.75">
      <c r="A372" s="940"/>
      <c r="B372" s="941"/>
      <c r="C372" s="942"/>
      <c r="D372" s="941"/>
      <c r="E372" s="942">
        <f t="shared" si="5"/>
      </c>
    </row>
    <row r="373" spans="1:5" ht="12.75">
      <c r="A373" s="940"/>
      <c r="B373" s="941"/>
      <c r="C373" s="942"/>
      <c r="D373" s="941"/>
      <c r="E373" s="942">
        <f t="shared" si="5"/>
      </c>
    </row>
    <row r="374" spans="1:5" ht="12.75">
      <c r="A374" s="940"/>
      <c r="B374" s="941"/>
      <c r="C374" s="942"/>
      <c r="D374" s="941"/>
      <c r="E374" s="942">
        <f t="shared" si="5"/>
      </c>
    </row>
    <row r="375" spans="1:5" ht="12.75">
      <c r="A375" s="940"/>
      <c r="B375" s="941"/>
      <c r="C375" s="942"/>
      <c r="D375" s="941"/>
      <c r="E375" s="942">
        <f t="shared" si="5"/>
      </c>
    </row>
    <row r="376" spans="1:5" ht="12.75">
      <c r="A376" s="940"/>
      <c r="B376" s="941"/>
      <c r="C376" s="942"/>
      <c r="D376" s="941"/>
      <c r="E376" s="942">
        <f t="shared" si="5"/>
      </c>
    </row>
    <row r="377" spans="1:5" ht="12.75">
      <c r="A377" s="940"/>
      <c r="B377" s="941"/>
      <c r="C377" s="942"/>
      <c r="D377" s="941"/>
      <c r="E377" s="942">
        <f t="shared" si="5"/>
      </c>
    </row>
    <row r="378" spans="1:5" ht="12.75">
      <c r="A378" s="940"/>
      <c r="B378" s="941"/>
      <c r="C378" s="942"/>
      <c r="D378" s="941"/>
      <c r="E378" s="942">
        <f t="shared" si="5"/>
      </c>
    </row>
    <row r="379" spans="1:5" ht="12.75">
      <c r="A379" s="940"/>
      <c r="B379" s="941"/>
      <c r="C379" s="942"/>
      <c r="D379" s="941"/>
      <c r="E379" s="942">
        <f t="shared" si="5"/>
      </c>
    </row>
    <row r="380" spans="1:5" ht="12.75">
      <c r="A380" s="940"/>
      <c r="B380" s="941"/>
      <c r="C380" s="942"/>
      <c r="D380" s="941"/>
      <c r="E380" s="942">
        <f t="shared" si="5"/>
      </c>
    </row>
    <row r="381" spans="1:5" ht="12.75">
      <c r="A381" s="940"/>
      <c r="B381" s="941"/>
      <c r="C381" s="942"/>
      <c r="D381" s="941"/>
      <c r="E381" s="942">
        <f t="shared" si="5"/>
      </c>
    </row>
    <row r="382" spans="1:5" ht="12.75">
      <c r="A382" s="940"/>
      <c r="B382" s="941"/>
      <c r="C382" s="942"/>
      <c r="D382" s="941"/>
      <c r="E382" s="942">
        <f t="shared" si="5"/>
      </c>
    </row>
    <row r="383" spans="1:5" ht="12.75">
      <c r="A383" s="940"/>
      <c r="B383" s="941"/>
      <c r="C383" s="942"/>
      <c r="D383" s="941"/>
      <c r="E383" s="942">
        <f t="shared" si="5"/>
      </c>
    </row>
    <row r="384" spans="1:5" ht="12.75">
      <c r="A384" s="940"/>
      <c r="B384" s="941"/>
      <c r="C384" s="942"/>
      <c r="D384" s="941"/>
      <c r="E384" s="942">
        <f t="shared" si="5"/>
      </c>
    </row>
    <row r="385" spans="1:5" ht="12.75">
      <c r="A385" s="940"/>
      <c r="B385" s="941"/>
      <c r="C385" s="942"/>
      <c r="D385" s="941"/>
      <c r="E385" s="942">
        <f t="shared" si="5"/>
      </c>
    </row>
    <row r="386" spans="1:5" ht="12.75">
      <c r="A386" s="940"/>
      <c r="B386" s="941"/>
      <c r="C386" s="942"/>
      <c r="D386" s="941"/>
      <c r="E386" s="942">
        <f t="shared" si="5"/>
      </c>
    </row>
    <row r="387" spans="1:5" ht="12.75">
      <c r="A387" s="940"/>
      <c r="B387" s="941"/>
      <c r="C387" s="942"/>
      <c r="D387" s="941"/>
      <c r="E387" s="942">
        <f aca="true" t="shared" si="6" ref="E387:E450">IF(B387&lt;&gt;0,IF(ABS(B387-D387)&gt;0.1,"KO","OK"),"")</f>
      </c>
    </row>
    <row r="388" spans="1:5" ht="12.75">
      <c r="A388" s="940"/>
      <c r="B388" s="941"/>
      <c r="C388" s="942"/>
      <c r="D388" s="941"/>
      <c r="E388" s="942">
        <f t="shared" si="6"/>
      </c>
    </row>
    <row r="389" spans="1:5" ht="12.75">
      <c r="A389" s="940"/>
      <c r="B389" s="941"/>
      <c r="C389" s="942"/>
      <c r="D389" s="941"/>
      <c r="E389" s="942">
        <f t="shared" si="6"/>
      </c>
    </row>
    <row r="390" spans="1:5" ht="12.75">
      <c r="A390" s="940"/>
      <c r="B390" s="941"/>
      <c r="C390" s="942"/>
      <c r="D390" s="941"/>
      <c r="E390" s="942">
        <f t="shared" si="6"/>
      </c>
    </row>
    <row r="391" spans="1:5" ht="12.75">
      <c r="A391" s="940"/>
      <c r="B391" s="941"/>
      <c r="C391" s="942"/>
      <c r="D391" s="941"/>
      <c r="E391" s="942">
        <f t="shared" si="6"/>
      </c>
    </row>
    <row r="392" spans="1:5" ht="12.75">
      <c r="A392" s="940"/>
      <c r="B392" s="941"/>
      <c r="C392" s="942"/>
      <c r="D392" s="941"/>
      <c r="E392" s="942">
        <f t="shared" si="6"/>
      </c>
    </row>
    <row r="393" spans="1:5" ht="12.75">
      <c r="A393" s="940"/>
      <c r="B393" s="941"/>
      <c r="C393" s="942"/>
      <c r="D393" s="941"/>
      <c r="E393" s="942">
        <f t="shared" si="6"/>
      </c>
    </row>
    <row r="394" spans="1:5" ht="12.75">
      <c r="A394" s="940"/>
      <c r="B394" s="941"/>
      <c r="C394" s="942"/>
      <c r="D394" s="941"/>
      <c r="E394" s="942">
        <f t="shared" si="6"/>
      </c>
    </row>
    <row r="395" spans="1:5" ht="12.75">
      <c r="A395" s="940"/>
      <c r="B395" s="941"/>
      <c r="C395" s="942"/>
      <c r="D395" s="941"/>
      <c r="E395" s="942">
        <f t="shared" si="6"/>
      </c>
    </row>
    <row r="396" spans="1:5" ht="12.75">
      <c r="A396" s="940"/>
      <c r="B396" s="941"/>
      <c r="C396" s="942"/>
      <c r="D396" s="941"/>
      <c r="E396" s="942">
        <f t="shared" si="6"/>
      </c>
    </row>
    <row r="397" spans="1:5" ht="12.75">
      <c r="A397" s="940"/>
      <c r="B397" s="941"/>
      <c r="C397" s="942"/>
      <c r="D397" s="941"/>
      <c r="E397" s="942">
        <f t="shared" si="6"/>
      </c>
    </row>
    <row r="398" spans="1:5" ht="12.75">
      <c r="A398" s="940"/>
      <c r="B398" s="941"/>
      <c r="C398" s="942"/>
      <c r="D398" s="941"/>
      <c r="E398" s="942">
        <f t="shared" si="6"/>
      </c>
    </row>
    <row r="399" spans="1:5" ht="12.75">
      <c r="A399" s="940"/>
      <c r="B399" s="941"/>
      <c r="C399" s="942"/>
      <c r="D399" s="941"/>
      <c r="E399" s="942">
        <f t="shared" si="6"/>
      </c>
    </row>
    <row r="400" spans="1:5" ht="12.75">
      <c r="A400" s="940"/>
      <c r="B400" s="941"/>
      <c r="C400" s="942"/>
      <c r="D400" s="941"/>
      <c r="E400" s="942">
        <f t="shared" si="6"/>
      </c>
    </row>
    <row r="401" spans="1:5" ht="12.75">
      <c r="A401" s="940"/>
      <c r="B401" s="941"/>
      <c r="C401" s="942"/>
      <c r="D401" s="941"/>
      <c r="E401" s="942">
        <f t="shared" si="6"/>
      </c>
    </row>
    <row r="402" spans="1:5" ht="12.75">
      <c r="A402" s="940"/>
      <c r="B402" s="941"/>
      <c r="C402" s="942"/>
      <c r="D402" s="941"/>
      <c r="E402" s="942">
        <f t="shared" si="6"/>
      </c>
    </row>
    <row r="403" spans="1:5" ht="12.75">
      <c r="A403" s="940"/>
      <c r="B403" s="941"/>
      <c r="C403" s="942"/>
      <c r="D403" s="941"/>
      <c r="E403" s="942">
        <f t="shared" si="6"/>
      </c>
    </row>
    <row r="404" spans="1:5" ht="12.75">
      <c r="A404" s="940"/>
      <c r="B404" s="941"/>
      <c r="C404" s="942"/>
      <c r="D404" s="941"/>
      <c r="E404" s="942">
        <f t="shared" si="6"/>
      </c>
    </row>
    <row r="405" spans="1:5" ht="12.75">
      <c r="A405" s="940"/>
      <c r="B405" s="941"/>
      <c r="C405" s="942"/>
      <c r="D405" s="941"/>
      <c r="E405" s="942">
        <f t="shared" si="6"/>
      </c>
    </row>
    <row r="406" spans="1:5" ht="12.75">
      <c r="A406" s="940"/>
      <c r="B406" s="941"/>
      <c r="C406" s="942"/>
      <c r="D406" s="941"/>
      <c r="E406" s="942">
        <f t="shared" si="6"/>
      </c>
    </row>
    <row r="407" spans="1:5" ht="12.75">
      <c r="A407" s="940"/>
      <c r="B407" s="941"/>
      <c r="C407" s="942"/>
      <c r="D407" s="941"/>
      <c r="E407" s="942">
        <f t="shared" si="6"/>
      </c>
    </row>
    <row r="408" spans="1:5" ht="12.75">
      <c r="A408" s="940"/>
      <c r="B408" s="941"/>
      <c r="C408" s="942"/>
      <c r="D408" s="941"/>
      <c r="E408" s="942">
        <f t="shared" si="6"/>
      </c>
    </row>
    <row r="409" spans="1:5" ht="12.75">
      <c r="A409" s="940"/>
      <c r="B409" s="941"/>
      <c r="C409" s="942"/>
      <c r="D409" s="941"/>
      <c r="E409" s="942">
        <f t="shared" si="6"/>
      </c>
    </row>
    <row r="410" spans="1:5" ht="12.75">
      <c r="A410" s="940"/>
      <c r="B410" s="941"/>
      <c r="C410" s="942"/>
      <c r="D410" s="941"/>
      <c r="E410" s="942">
        <f t="shared" si="6"/>
      </c>
    </row>
    <row r="411" spans="1:5" ht="12.75">
      <c r="A411" s="940"/>
      <c r="B411" s="941"/>
      <c r="C411" s="942"/>
      <c r="D411" s="941"/>
      <c r="E411" s="942">
        <f t="shared" si="6"/>
      </c>
    </row>
    <row r="412" spans="1:5" ht="12.75">
      <c r="A412" s="940"/>
      <c r="B412" s="941"/>
      <c r="C412" s="942"/>
      <c r="D412" s="941"/>
      <c r="E412" s="942">
        <f t="shared" si="6"/>
      </c>
    </row>
    <row r="413" spans="1:5" ht="12.75">
      <c r="A413" s="940"/>
      <c r="B413" s="941"/>
      <c r="C413" s="942"/>
      <c r="D413" s="941"/>
      <c r="E413" s="942">
        <f t="shared" si="6"/>
      </c>
    </row>
    <row r="414" spans="1:5" ht="12.75">
      <c r="A414" s="940"/>
      <c r="B414" s="941"/>
      <c r="C414" s="942"/>
      <c r="D414" s="941"/>
      <c r="E414" s="942">
        <f t="shared" si="6"/>
      </c>
    </row>
    <row r="415" spans="1:5" ht="12.75">
      <c r="A415" s="940"/>
      <c r="B415" s="941"/>
      <c r="C415" s="942"/>
      <c r="D415" s="941"/>
      <c r="E415" s="942">
        <f t="shared" si="6"/>
      </c>
    </row>
    <row r="416" spans="1:5" ht="12.75">
      <c r="A416" s="940"/>
      <c r="B416" s="941"/>
      <c r="C416" s="942"/>
      <c r="D416" s="941"/>
      <c r="E416" s="942">
        <f t="shared" si="6"/>
      </c>
    </row>
    <row r="417" spans="1:5" ht="12.75">
      <c r="A417" s="940"/>
      <c r="B417" s="941"/>
      <c r="C417" s="942"/>
      <c r="D417" s="941"/>
      <c r="E417" s="942">
        <f t="shared" si="6"/>
      </c>
    </row>
    <row r="418" spans="1:5" ht="12.75">
      <c r="A418" s="940"/>
      <c r="B418" s="941"/>
      <c r="C418" s="942"/>
      <c r="D418" s="941"/>
      <c r="E418" s="942">
        <f t="shared" si="6"/>
      </c>
    </row>
    <row r="419" spans="1:5" ht="12.75">
      <c r="A419" s="940"/>
      <c r="B419" s="941"/>
      <c r="C419" s="942"/>
      <c r="D419" s="941"/>
      <c r="E419" s="942">
        <f t="shared" si="6"/>
      </c>
    </row>
    <row r="420" spans="1:5" ht="12.75">
      <c r="A420" s="940"/>
      <c r="B420" s="941"/>
      <c r="C420" s="942"/>
      <c r="D420" s="941"/>
      <c r="E420" s="942">
        <f t="shared" si="6"/>
      </c>
    </row>
    <row r="421" spans="1:5" ht="12.75">
      <c r="A421" s="940"/>
      <c r="B421" s="941"/>
      <c r="C421" s="942"/>
      <c r="D421" s="941"/>
      <c r="E421" s="942">
        <f t="shared" si="6"/>
      </c>
    </row>
    <row r="422" spans="1:5" ht="12.75">
      <c r="A422" s="940"/>
      <c r="B422" s="941"/>
      <c r="C422" s="942"/>
      <c r="D422" s="941"/>
      <c r="E422" s="942">
        <f t="shared" si="6"/>
      </c>
    </row>
    <row r="423" spans="1:5" ht="12.75">
      <c r="A423" s="940"/>
      <c r="B423" s="941"/>
      <c r="C423" s="942"/>
      <c r="D423" s="941"/>
      <c r="E423" s="942">
        <f t="shared" si="6"/>
      </c>
    </row>
    <row r="424" spans="1:5" ht="12.75">
      <c r="A424" s="940"/>
      <c r="B424" s="941"/>
      <c r="C424" s="942"/>
      <c r="D424" s="941"/>
      <c r="E424" s="942">
        <f t="shared" si="6"/>
      </c>
    </row>
    <row r="425" spans="1:5" ht="12.75">
      <c r="A425" s="940"/>
      <c r="B425" s="941"/>
      <c r="C425" s="942"/>
      <c r="D425" s="941"/>
      <c r="E425" s="942">
        <f t="shared" si="6"/>
      </c>
    </row>
    <row r="426" spans="1:5" ht="12.75">
      <c r="A426" s="940"/>
      <c r="B426" s="941"/>
      <c r="C426" s="942"/>
      <c r="D426" s="941"/>
      <c r="E426" s="942">
        <f t="shared" si="6"/>
      </c>
    </row>
    <row r="427" spans="1:5" ht="12.75">
      <c r="A427" s="940"/>
      <c r="B427" s="941"/>
      <c r="C427" s="942"/>
      <c r="D427" s="941"/>
      <c r="E427" s="942">
        <f t="shared" si="6"/>
      </c>
    </row>
    <row r="428" spans="1:5" ht="12.75">
      <c r="A428" s="940"/>
      <c r="B428" s="941"/>
      <c r="C428" s="942"/>
      <c r="D428" s="941"/>
      <c r="E428" s="942">
        <f t="shared" si="6"/>
      </c>
    </row>
    <row r="429" spans="1:5" ht="12.75">
      <c r="A429" s="940"/>
      <c r="B429" s="941"/>
      <c r="C429" s="942"/>
      <c r="D429" s="941"/>
      <c r="E429" s="942">
        <f t="shared" si="6"/>
      </c>
    </row>
    <row r="430" spans="1:5" ht="12.75">
      <c r="A430" s="940"/>
      <c r="B430" s="941"/>
      <c r="C430" s="942"/>
      <c r="D430" s="941"/>
      <c r="E430" s="942">
        <f t="shared" si="6"/>
      </c>
    </row>
    <row r="431" spans="1:5" ht="12.75">
      <c r="A431" s="940"/>
      <c r="B431" s="941"/>
      <c r="C431" s="942"/>
      <c r="D431" s="941"/>
      <c r="E431" s="942">
        <f t="shared" si="6"/>
      </c>
    </row>
    <row r="432" spans="1:5" ht="12.75">
      <c r="A432" s="940"/>
      <c r="B432" s="941"/>
      <c r="C432" s="942"/>
      <c r="D432" s="941"/>
      <c r="E432" s="942">
        <f t="shared" si="6"/>
      </c>
    </row>
    <row r="433" spans="1:5" ht="12.75">
      <c r="A433" s="940"/>
      <c r="B433" s="941"/>
      <c r="C433" s="942"/>
      <c r="D433" s="941"/>
      <c r="E433" s="942">
        <f t="shared" si="6"/>
      </c>
    </row>
    <row r="434" spans="1:5" ht="12.75">
      <c r="A434" s="940"/>
      <c r="B434" s="941"/>
      <c r="C434" s="942"/>
      <c r="D434" s="941"/>
      <c r="E434" s="942">
        <f t="shared" si="6"/>
      </c>
    </row>
    <row r="435" spans="1:5" ht="12.75">
      <c r="A435" s="940"/>
      <c r="B435" s="941"/>
      <c r="C435" s="942"/>
      <c r="D435" s="941"/>
      <c r="E435" s="942">
        <f t="shared" si="6"/>
      </c>
    </row>
    <row r="436" spans="1:5" ht="12.75">
      <c r="A436" s="940"/>
      <c r="B436" s="941"/>
      <c r="C436" s="942"/>
      <c r="D436" s="941"/>
      <c r="E436" s="942">
        <f t="shared" si="6"/>
      </c>
    </row>
    <row r="437" spans="1:5" ht="12.75">
      <c r="A437" s="940"/>
      <c r="B437" s="941"/>
      <c r="C437" s="942"/>
      <c r="D437" s="941"/>
      <c r="E437" s="942">
        <f t="shared" si="6"/>
      </c>
    </row>
    <row r="438" spans="1:5" ht="12.75">
      <c r="A438" s="940"/>
      <c r="B438" s="941"/>
      <c r="C438" s="942"/>
      <c r="D438" s="941"/>
      <c r="E438" s="942">
        <f t="shared" si="6"/>
      </c>
    </row>
    <row r="439" spans="1:5" ht="12.75">
      <c r="A439" s="940"/>
      <c r="B439" s="941"/>
      <c r="C439" s="942"/>
      <c r="D439" s="941"/>
      <c r="E439" s="942">
        <f t="shared" si="6"/>
      </c>
    </row>
    <row r="440" spans="1:5" ht="12.75">
      <c r="A440" s="940"/>
      <c r="B440" s="941"/>
      <c r="C440" s="942"/>
      <c r="D440" s="941"/>
      <c r="E440" s="942">
        <f t="shared" si="6"/>
      </c>
    </row>
    <row r="441" spans="1:5" ht="12.75">
      <c r="A441" s="940"/>
      <c r="B441" s="941"/>
      <c r="C441" s="942"/>
      <c r="D441" s="941"/>
      <c r="E441" s="942">
        <f t="shared" si="6"/>
      </c>
    </row>
    <row r="442" spans="1:5" ht="12.75">
      <c r="A442" s="940"/>
      <c r="B442" s="941"/>
      <c r="C442" s="942"/>
      <c r="D442" s="941"/>
      <c r="E442" s="942">
        <f t="shared" si="6"/>
      </c>
    </row>
    <row r="443" spans="1:5" ht="12.75">
      <c r="A443" s="940"/>
      <c r="B443" s="941"/>
      <c r="C443" s="942"/>
      <c r="D443" s="941"/>
      <c r="E443" s="942">
        <f t="shared" si="6"/>
      </c>
    </row>
    <row r="444" spans="1:5" ht="12.75">
      <c r="A444" s="940"/>
      <c r="B444" s="941"/>
      <c r="C444" s="942"/>
      <c r="D444" s="941"/>
      <c r="E444" s="942">
        <f t="shared" si="6"/>
      </c>
    </row>
    <row r="445" spans="1:5" ht="12.75">
      <c r="A445" s="940"/>
      <c r="B445" s="941"/>
      <c r="C445" s="942"/>
      <c r="D445" s="941"/>
      <c r="E445" s="942">
        <f t="shared" si="6"/>
      </c>
    </row>
    <row r="446" spans="1:5" ht="12.75">
      <c r="A446" s="940"/>
      <c r="B446" s="941"/>
      <c r="C446" s="942"/>
      <c r="D446" s="941"/>
      <c r="E446" s="942">
        <f t="shared" si="6"/>
      </c>
    </row>
    <row r="447" spans="1:5" ht="12.75">
      <c r="A447" s="940"/>
      <c r="B447" s="941"/>
      <c r="C447" s="942"/>
      <c r="D447" s="941"/>
      <c r="E447" s="942">
        <f t="shared" si="6"/>
      </c>
    </row>
    <row r="448" spans="1:5" ht="12.75">
      <c r="A448" s="940"/>
      <c r="B448" s="941"/>
      <c r="C448" s="942"/>
      <c r="D448" s="941"/>
      <c r="E448" s="942">
        <f t="shared" si="6"/>
      </c>
    </row>
    <row r="449" spans="1:5" ht="12.75">
      <c r="A449" s="940"/>
      <c r="B449" s="941"/>
      <c r="C449" s="942"/>
      <c r="D449" s="941"/>
      <c r="E449" s="942">
        <f t="shared" si="6"/>
      </c>
    </row>
    <row r="450" spans="1:5" ht="12.75">
      <c r="A450" s="940"/>
      <c r="B450" s="941"/>
      <c r="C450" s="942"/>
      <c r="D450" s="941"/>
      <c r="E450" s="942">
        <f t="shared" si="6"/>
      </c>
    </row>
    <row r="451" spans="1:5" ht="12.75">
      <c r="A451" s="940"/>
      <c r="B451" s="941"/>
      <c r="C451" s="942"/>
      <c r="D451" s="941"/>
      <c r="E451" s="942">
        <f aca="true" t="shared" si="7" ref="E451:E514">IF(B451&lt;&gt;0,IF(ABS(B451-D451)&gt;0.1,"KO","OK"),"")</f>
      </c>
    </row>
    <row r="452" spans="1:5" ht="12.75">
      <c r="A452" s="940"/>
      <c r="B452" s="941"/>
      <c r="C452" s="942"/>
      <c r="D452" s="941"/>
      <c r="E452" s="942">
        <f t="shared" si="7"/>
      </c>
    </row>
    <row r="453" spans="1:5" ht="12.75">
      <c r="A453" s="940"/>
      <c r="B453" s="941"/>
      <c r="C453" s="942"/>
      <c r="D453" s="941"/>
      <c r="E453" s="942">
        <f t="shared" si="7"/>
      </c>
    </row>
    <row r="454" spans="1:5" ht="12.75">
      <c r="A454" s="940"/>
      <c r="B454" s="941"/>
      <c r="C454" s="942"/>
      <c r="D454" s="941"/>
      <c r="E454" s="942">
        <f t="shared" si="7"/>
      </c>
    </row>
    <row r="455" spans="1:5" ht="12.75">
      <c r="A455" s="940"/>
      <c r="B455" s="941"/>
      <c r="C455" s="942"/>
      <c r="D455" s="941"/>
      <c r="E455" s="942">
        <f t="shared" si="7"/>
      </c>
    </row>
    <row r="456" spans="1:5" ht="12.75">
      <c r="A456" s="940"/>
      <c r="B456" s="941"/>
      <c r="C456" s="942"/>
      <c r="D456" s="941"/>
      <c r="E456" s="942">
        <f t="shared" si="7"/>
      </c>
    </row>
    <row r="457" spans="1:5" ht="12.75">
      <c r="A457" s="940"/>
      <c r="B457" s="941"/>
      <c r="C457" s="942"/>
      <c r="D457" s="941"/>
      <c r="E457" s="942">
        <f t="shared" si="7"/>
      </c>
    </row>
    <row r="458" spans="1:5" ht="12.75">
      <c r="A458" s="940"/>
      <c r="B458" s="941"/>
      <c r="C458" s="942"/>
      <c r="D458" s="941"/>
      <c r="E458" s="942">
        <f t="shared" si="7"/>
      </c>
    </row>
    <row r="459" spans="1:5" ht="12.75">
      <c r="A459" s="940"/>
      <c r="B459" s="941"/>
      <c r="C459" s="942"/>
      <c r="D459" s="941"/>
      <c r="E459" s="942">
        <f t="shared" si="7"/>
      </c>
    </row>
    <row r="460" spans="1:5" ht="12.75">
      <c r="A460" s="940"/>
      <c r="B460" s="941"/>
      <c r="C460" s="942"/>
      <c r="D460" s="941"/>
      <c r="E460" s="942">
        <f t="shared" si="7"/>
      </c>
    </row>
    <row r="461" spans="1:5" ht="12.75">
      <c r="A461" s="940"/>
      <c r="B461" s="941"/>
      <c r="C461" s="942"/>
      <c r="D461" s="941"/>
      <c r="E461" s="942">
        <f t="shared" si="7"/>
      </c>
    </row>
    <row r="462" spans="1:5" ht="12.75">
      <c r="A462" s="940"/>
      <c r="B462" s="941"/>
      <c r="C462" s="942"/>
      <c r="D462" s="941"/>
      <c r="E462" s="942">
        <f t="shared" si="7"/>
      </c>
    </row>
    <row r="463" spans="1:5" ht="12.75">
      <c r="A463" s="940"/>
      <c r="B463" s="941"/>
      <c r="C463" s="942"/>
      <c r="D463" s="941"/>
      <c r="E463" s="942">
        <f t="shared" si="7"/>
      </c>
    </row>
    <row r="464" spans="1:5" ht="12.75">
      <c r="A464" s="940"/>
      <c r="B464" s="941"/>
      <c r="C464" s="942"/>
      <c r="D464" s="941"/>
      <c r="E464" s="942">
        <f t="shared" si="7"/>
      </c>
    </row>
    <row r="465" spans="1:5" ht="12.75">
      <c r="A465" s="940"/>
      <c r="B465" s="941"/>
      <c r="C465" s="942"/>
      <c r="D465" s="941"/>
      <c r="E465" s="942">
        <f t="shared" si="7"/>
      </c>
    </row>
    <row r="466" spans="1:5" ht="12.75">
      <c r="A466" s="940"/>
      <c r="B466" s="941"/>
      <c r="C466" s="942"/>
      <c r="D466" s="941"/>
      <c r="E466" s="942">
        <f t="shared" si="7"/>
      </c>
    </row>
    <row r="467" spans="1:5" ht="12.75">
      <c r="A467" s="940"/>
      <c r="B467" s="941"/>
      <c r="C467" s="942"/>
      <c r="D467" s="941"/>
      <c r="E467" s="942">
        <f t="shared" si="7"/>
      </c>
    </row>
    <row r="468" spans="1:5" ht="12.75">
      <c r="A468" s="940"/>
      <c r="B468" s="941"/>
      <c r="C468" s="942"/>
      <c r="D468" s="941"/>
      <c r="E468" s="942">
        <f t="shared" si="7"/>
      </c>
    </row>
    <row r="469" spans="1:5" ht="12.75">
      <c r="A469" s="940"/>
      <c r="B469" s="941"/>
      <c r="C469" s="942"/>
      <c r="D469" s="941"/>
      <c r="E469" s="942">
        <f t="shared" si="7"/>
      </c>
    </row>
    <row r="470" spans="1:5" ht="12.75">
      <c r="A470" s="940"/>
      <c r="B470" s="941"/>
      <c r="C470" s="942"/>
      <c r="D470" s="941"/>
      <c r="E470" s="942">
        <f t="shared" si="7"/>
      </c>
    </row>
    <row r="471" spans="1:5" ht="12.75">
      <c r="A471" s="940"/>
      <c r="B471" s="941"/>
      <c r="C471" s="942"/>
      <c r="D471" s="941"/>
      <c r="E471" s="942">
        <f t="shared" si="7"/>
      </c>
    </row>
    <row r="472" spans="1:5" ht="12.75">
      <c r="A472" s="940"/>
      <c r="B472" s="941"/>
      <c r="C472" s="942"/>
      <c r="D472" s="941"/>
      <c r="E472" s="942">
        <f t="shared" si="7"/>
      </c>
    </row>
    <row r="473" spans="1:5" ht="12.75">
      <c r="A473" s="940"/>
      <c r="B473" s="941"/>
      <c r="C473" s="942"/>
      <c r="D473" s="941"/>
      <c r="E473" s="942">
        <f t="shared" si="7"/>
      </c>
    </row>
    <row r="474" spans="1:5" ht="12.75">
      <c r="A474" s="940"/>
      <c r="B474" s="941"/>
      <c r="C474" s="942"/>
      <c r="D474" s="941"/>
      <c r="E474" s="942">
        <f t="shared" si="7"/>
      </c>
    </row>
    <row r="475" spans="1:5" ht="12.75">
      <c r="A475" s="940"/>
      <c r="B475" s="941"/>
      <c r="C475" s="942"/>
      <c r="D475" s="941"/>
      <c r="E475" s="942">
        <f t="shared" si="7"/>
      </c>
    </row>
    <row r="476" spans="1:5" ht="12.75">
      <c r="A476" s="940"/>
      <c r="B476" s="941"/>
      <c r="C476" s="942"/>
      <c r="D476" s="941"/>
      <c r="E476" s="942">
        <f t="shared" si="7"/>
      </c>
    </row>
    <row r="477" spans="1:5" ht="12.75">
      <c r="A477" s="940"/>
      <c r="B477" s="941"/>
      <c r="C477" s="942"/>
      <c r="D477" s="941"/>
      <c r="E477" s="942">
        <f t="shared" si="7"/>
      </c>
    </row>
    <row r="478" spans="1:5" ht="12.75">
      <c r="A478" s="940"/>
      <c r="B478" s="941"/>
      <c r="C478" s="942"/>
      <c r="D478" s="941"/>
      <c r="E478" s="942">
        <f t="shared" si="7"/>
      </c>
    </row>
    <row r="479" spans="1:5" ht="12.75">
      <c r="A479" s="940"/>
      <c r="B479" s="941"/>
      <c r="C479" s="942"/>
      <c r="D479" s="941"/>
      <c r="E479" s="942">
        <f t="shared" si="7"/>
      </c>
    </row>
    <row r="480" spans="1:5" ht="12.75">
      <c r="A480" s="940"/>
      <c r="B480" s="941"/>
      <c r="C480" s="942"/>
      <c r="D480" s="941"/>
      <c r="E480" s="942">
        <f t="shared" si="7"/>
      </c>
    </row>
    <row r="481" spans="1:5" ht="12.75">
      <c r="A481" s="940"/>
      <c r="B481" s="941"/>
      <c r="C481" s="942"/>
      <c r="D481" s="941"/>
      <c r="E481" s="942">
        <f t="shared" si="7"/>
      </c>
    </row>
    <row r="482" spans="1:5" ht="12.75">
      <c r="A482" s="940"/>
      <c r="B482" s="941"/>
      <c r="C482" s="942"/>
      <c r="D482" s="941"/>
      <c r="E482" s="942">
        <f t="shared" si="7"/>
      </c>
    </row>
    <row r="483" spans="1:5" ht="12.75">
      <c r="A483" s="940"/>
      <c r="B483" s="941"/>
      <c r="C483" s="942"/>
      <c r="D483" s="941"/>
      <c r="E483" s="942">
        <f t="shared" si="7"/>
      </c>
    </row>
    <row r="484" spans="1:5" ht="12.75">
      <c r="A484" s="940"/>
      <c r="B484" s="941"/>
      <c r="C484" s="942"/>
      <c r="D484" s="941"/>
      <c r="E484" s="942">
        <f t="shared" si="7"/>
      </c>
    </row>
    <row r="485" spans="1:5" ht="12.75">
      <c r="A485" s="940"/>
      <c r="B485" s="941"/>
      <c r="C485" s="942"/>
      <c r="D485" s="941"/>
      <c r="E485" s="942">
        <f t="shared" si="7"/>
      </c>
    </row>
    <row r="486" spans="1:5" ht="12.75">
      <c r="A486" s="940"/>
      <c r="B486" s="941"/>
      <c r="C486" s="942"/>
      <c r="D486" s="941"/>
      <c r="E486" s="942">
        <f t="shared" si="7"/>
      </c>
    </row>
    <row r="487" spans="1:5" ht="12.75">
      <c r="A487" s="940"/>
      <c r="B487" s="941"/>
      <c r="C487" s="942"/>
      <c r="D487" s="941"/>
      <c r="E487" s="942">
        <f t="shared" si="7"/>
      </c>
    </row>
    <row r="488" spans="1:5" ht="12.75">
      <c r="A488" s="940"/>
      <c r="B488" s="941"/>
      <c r="C488" s="942"/>
      <c r="D488" s="941"/>
      <c r="E488" s="942">
        <f t="shared" si="7"/>
      </c>
    </row>
    <row r="489" spans="1:5" ht="12.75">
      <c r="A489" s="940"/>
      <c r="B489" s="941"/>
      <c r="C489" s="942"/>
      <c r="D489" s="941"/>
      <c r="E489" s="942">
        <f t="shared" si="7"/>
      </c>
    </row>
    <row r="490" spans="1:5" ht="12.75">
      <c r="A490" s="940"/>
      <c r="B490" s="941"/>
      <c r="C490" s="942"/>
      <c r="D490" s="941"/>
      <c r="E490" s="942">
        <f t="shared" si="7"/>
      </c>
    </row>
    <row r="491" spans="1:5" ht="12.75">
      <c r="A491" s="940"/>
      <c r="B491" s="941"/>
      <c r="C491" s="942"/>
      <c r="D491" s="941"/>
      <c r="E491" s="942">
        <f t="shared" si="7"/>
      </c>
    </row>
    <row r="492" spans="1:5" ht="12.75">
      <c r="A492" s="940"/>
      <c r="B492" s="941"/>
      <c r="C492" s="942"/>
      <c r="D492" s="941"/>
      <c r="E492" s="942">
        <f t="shared" si="7"/>
      </c>
    </row>
    <row r="493" spans="1:5" ht="12.75">
      <c r="A493" s="940"/>
      <c r="B493" s="941"/>
      <c r="C493" s="942"/>
      <c r="D493" s="941"/>
      <c r="E493" s="942">
        <f t="shared" si="7"/>
      </c>
    </row>
    <row r="494" spans="1:5" ht="12.75">
      <c r="A494" s="940"/>
      <c r="B494" s="941"/>
      <c r="C494" s="942"/>
      <c r="D494" s="941"/>
      <c r="E494" s="942">
        <f t="shared" si="7"/>
      </c>
    </row>
    <row r="495" spans="1:5" ht="12.75">
      <c r="A495" s="940"/>
      <c r="B495" s="941"/>
      <c r="C495" s="942"/>
      <c r="D495" s="941"/>
      <c r="E495" s="942">
        <f t="shared" si="7"/>
      </c>
    </row>
    <row r="496" spans="1:5" ht="12.75">
      <c r="A496" s="940"/>
      <c r="B496" s="941"/>
      <c r="C496" s="942"/>
      <c r="D496" s="941"/>
      <c r="E496" s="942">
        <f t="shared" si="7"/>
      </c>
    </row>
    <row r="497" spans="1:5" ht="12.75">
      <c r="A497" s="940"/>
      <c r="B497" s="941"/>
      <c r="C497" s="942"/>
      <c r="D497" s="941"/>
      <c r="E497" s="942">
        <f t="shared" si="7"/>
      </c>
    </row>
    <row r="498" spans="1:5" ht="12.75">
      <c r="A498" s="940"/>
      <c r="B498" s="941"/>
      <c r="C498" s="942"/>
      <c r="D498" s="941"/>
      <c r="E498" s="942">
        <f t="shared" si="7"/>
      </c>
    </row>
    <row r="499" spans="1:5" ht="12.75">
      <c r="A499" s="940"/>
      <c r="B499" s="941"/>
      <c r="C499" s="942"/>
      <c r="D499" s="941"/>
      <c r="E499" s="942">
        <f t="shared" si="7"/>
      </c>
    </row>
    <row r="500" spans="1:5" ht="12.75">
      <c r="A500" s="940"/>
      <c r="B500" s="941"/>
      <c r="C500" s="942"/>
      <c r="D500" s="941"/>
      <c r="E500" s="942">
        <f t="shared" si="7"/>
      </c>
    </row>
    <row r="501" spans="1:5" ht="12.75">
      <c r="A501" s="940"/>
      <c r="B501" s="941"/>
      <c r="C501" s="942"/>
      <c r="D501" s="941"/>
      <c r="E501" s="942">
        <f t="shared" si="7"/>
      </c>
    </row>
    <row r="502" spans="1:5" ht="12.75">
      <c r="A502" s="940"/>
      <c r="B502" s="941"/>
      <c r="C502" s="942"/>
      <c r="D502" s="941"/>
      <c r="E502" s="942">
        <f t="shared" si="7"/>
      </c>
    </row>
    <row r="503" spans="1:5" ht="12.75">
      <c r="A503" s="940"/>
      <c r="B503" s="941"/>
      <c r="C503" s="942"/>
      <c r="D503" s="941"/>
      <c r="E503" s="942">
        <f t="shared" si="7"/>
      </c>
    </row>
    <row r="504" spans="1:5" ht="12.75">
      <c r="A504" s="940"/>
      <c r="B504" s="941"/>
      <c r="C504" s="942"/>
      <c r="D504" s="941"/>
      <c r="E504" s="942">
        <f t="shared" si="7"/>
      </c>
    </row>
    <row r="505" spans="1:5" ht="12.75">
      <c r="A505" s="940"/>
      <c r="B505" s="941"/>
      <c r="C505" s="942"/>
      <c r="D505" s="941"/>
      <c r="E505" s="942">
        <f t="shared" si="7"/>
      </c>
    </row>
    <row r="506" spans="1:5" ht="12.75">
      <c r="A506" s="940"/>
      <c r="B506" s="941"/>
      <c r="C506" s="942"/>
      <c r="D506" s="941"/>
      <c r="E506" s="942">
        <f t="shared" si="7"/>
      </c>
    </row>
    <row r="507" spans="1:5" ht="12.75">
      <c r="A507" s="940"/>
      <c r="B507" s="941"/>
      <c r="C507" s="942"/>
      <c r="D507" s="941"/>
      <c r="E507" s="942">
        <f t="shared" si="7"/>
      </c>
    </row>
    <row r="508" spans="1:5" ht="12.75">
      <c r="A508" s="940"/>
      <c r="B508" s="941"/>
      <c r="C508" s="942"/>
      <c r="D508" s="941"/>
      <c r="E508" s="942">
        <f t="shared" si="7"/>
      </c>
    </row>
    <row r="509" spans="1:5" ht="12.75">
      <c r="A509" s="940"/>
      <c r="B509" s="941"/>
      <c r="C509" s="942"/>
      <c r="D509" s="941"/>
      <c r="E509" s="942">
        <f t="shared" si="7"/>
      </c>
    </row>
    <row r="510" spans="1:5" ht="12.75">
      <c r="A510" s="940"/>
      <c r="B510" s="941"/>
      <c r="C510" s="942"/>
      <c r="D510" s="941"/>
      <c r="E510" s="942">
        <f t="shared" si="7"/>
      </c>
    </row>
    <row r="511" spans="1:5" ht="12.75">
      <c r="A511" s="940"/>
      <c r="B511" s="941"/>
      <c r="C511" s="942"/>
      <c r="D511" s="941"/>
      <c r="E511" s="942">
        <f t="shared" si="7"/>
      </c>
    </row>
    <row r="512" spans="1:5" ht="12.75">
      <c r="A512" s="940"/>
      <c r="B512" s="941"/>
      <c r="C512" s="942"/>
      <c r="D512" s="941"/>
      <c r="E512" s="942">
        <f t="shared" si="7"/>
      </c>
    </row>
    <row r="513" spans="1:5" ht="12.75">
      <c r="A513" s="940"/>
      <c r="B513" s="941"/>
      <c r="C513" s="942"/>
      <c r="D513" s="941"/>
      <c r="E513" s="942">
        <f t="shared" si="7"/>
      </c>
    </row>
    <row r="514" spans="1:5" ht="12.75">
      <c r="A514" s="940"/>
      <c r="B514" s="941"/>
      <c r="C514" s="942"/>
      <c r="D514" s="941"/>
      <c r="E514" s="942">
        <f t="shared" si="7"/>
      </c>
    </row>
    <row r="515" spans="1:5" ht="12.75">
      <c r="A515" s="940"/>
      <c r="B515" s="941"/>
      <c r="C515" s="942"/>
      <c r="D515" s="941"/>
      <c r="E515" s="942">
        <f aca="true" t="shared" si="8" ref="E515:E578">IF(B515&lt;&gt;0,IF(ABS(B515-D515)&gt;0.1,"KO","OK"),"")</f>
      </c>
    </row>
    <row r="516" spans="1:5" ht="12.75">
      <c r="A516" s="940"/>
      <c r="B516" s="941"/>
      <c r="C516" s="942"/>
      <c r="D516" s="941"/>
      <c r="E516" s="942">
        <f t="shared" si="8"/>
      </c>
    </row>
    <row r="517" spans="1:5" ht="12.75">
      <c r="A517" s="940"/>
      <c r="B517" s="941"/>
      <c r="C517" s="942"/>
      <c r="D517" s="941"/>
      <c r="E517" s="942">
        <f t="shared" si="8"/>
      </c>
    </row>
    <row r="518" spans="1:5" ht="12.75">
      <c r="A518" s="940"/>
      <c r="B518" s="941"/>
      <c r="C518" s="942"/>
      <c r="D518" s="941"/>
      <c r="E518" s="942">
        <f t="shared" si="8"/>
      </c>
    </row>
    <row r="519" spans="1:5" ht="12.75">
      <c r="A519" s="940"/>
      <c r="B519" s="941"/>
      <c r="C519" s="942"/>
      <c r="D519" s="941"/>
      <c r="E519" s="942">
        <f t="shared" si="8"/>
      </c>
    </row>
    <row r="520" spans="1:5" ht="12.75">
      <c r="A520" s="940"/>
      <c r="B520" s="941"/>
      <c r="C520" s="942"/>
      <c r="D520" s="941"/>
      <c r="E520" s="942">
        <f t="shared" si="8"/>
      </c>
    </row>
    <row r="521" spans="1:5" ht="12.75">
      <c r="A521" s="940"/>
      <c r="B521" s="941"/>
      <c r="C521" s="942"/>
      <c r="D521" s="941"/>
      <c r="E521" s="942">
        <f t="shared" si="8"/>
      </c>
    </row>
    <row r="522" spans="1:5" ht="12.75">
      <c r="A522" s="940"/>
      <c r="B522" s="941"/>
      <c r="C522" s="942"/>
      <c r="D522" s="941"/>
      <c r="E522" s="942">
        <f t="shared" si="8"/>
      </c>
    </row>
    <row r="523" spans="1:5" ht="12.75">
      <c r="A523" s="940"/>
      <c r="B523" s="941"/>
      <c r="C523" s="942"/>
      <c r="D523" s="941"/>
      <c r="E523" s="942">
        <f t="shared" si="8"/>
      </c>
    </row>
    <row r="524" spans="1:5" ht="12.75">
      <c r="A524" s="940"/>
      <c r="B524" s="941"/>
      <c r="C524" s="942"/>
      <c r="D524" s="941"/>
      <c r="E524" s="942">
        <f t="shared" si="8"/>
      </c>
    </row>
    <row r="525" spans="1:5" ht="12.75">
      <c r="A525" s="940"/>
      <c r="B525" s="941"/>
      <c r="C525" s="942"/>
      <c r="D525" s="941"/>
      <c r="E525" s="942">
        <f t="shared" si="8"/>
      </c>
    </row>
    <row r="526" spans="1:5" ht="12.75">
      <c r="A526" s="940"/>
      <c r="B526" s="941"/>
      <c r="C526" s="942"/>
      <c r="D526" s="941"/>
      <c r="E526" s="942">
        <f t="shared" si="8"/>
      </c>
    </row>
    <row r="527" spans="1:5" ht="12.75">
      <c r="A527" s="940"/>
      <c r="B527" s="941"/>
      <c r="C527" s="942"/>
      <c r="D527" s="941"/>
      <c r="E527" s="942">
        <f t="shared" si="8"/>
      </c>
    </row>
    <row r="528" spans="1:5" ht="12.75">
      <c r="A528" s="940"/>
      <c r="B528" s="941"/>
      <c r="C528" s="942"/>
      <c r="D528" s="941"/>
      <c r="E528" s="942">
        <f t="shared" si="8"/>
      </c>
    </row>
    <row r="529" spans="1:5" ht="12.75">
      <c r="A529" s="940"/>
      <c r="B529" s="941"/>
      <c r="C529" s="942"/>
      <c r="D529" s="941"/>
      <c r="E529" s="942">
        <f t="shared" si="8"/>
      </c>
    </row>
    <row r="530" spans="1:5" ht="12.75">
      <c r="A530" s="940"/>
      <c r="B530" s="941"/>
      <c r="C530" s="942"/>
      <c r="D530" s="941"/>
      <c r="E530" s="942">
        <f t="shared" si="8"/>
      </c>
    </row>
    <row r="531" spans="1:5" ht="12.75">
      <c r="A531" s="940"/>
      <c r="B531" s="941"/>
      <c r="C531" s="942"/>
      <c r="D531" s="941"/>
      <c r="E531" s="942">
        <f t="shared" si="8"/>
      </c>
    </row>
    <row r="532" spans="1:5" ht="12.75">
      <c r="A532" s="940"/>
      <c r="B532" s="941"/>
      <c r="C532" s="942"/>
      <c r="D532" s="941"/>
      <c r="E532" s="942">
        <f t="shared" si="8"/>
      </c>
    </row>
    <row r="533" spans="1:5" ht="12.75">
      <c r="A533" s="940"/>
      <c r="B533" s="941"/>
      <c r="C533" s="942"/>
      <c r="D533" s="941"/>
      <c r="E533" s="942">
        <f t="shared" si="8"/>
      </c>
    </row>
    <row r="534" spans="1:5" ht="12.75">
      <c r="A534" s="940"/>
      <c r="B534" s="941"/>
      <c r="C534" s="942"/>
      <c r="D534" s="941"/>
      <c r="E534" s="942">
        <f t="shared" si="8"/>
      </c>
    </row>
    <row r="535" spans="1:5" ht="12.75">
      <c r="A535" s="940"/>
      <c r="B535" s="941"/>
      <c r="C535" s="942"/>
      <c r="D535" s="941"/>
      <c r="E535" s="942">
        <f t="shared" si="8"/>
      </c>
    </row>
    <row r="536" spans="1:5" ht="12.75">
      <c r="A536" s="940"/>
      <c r="B536" s="941"/>
      <c r="C536" s="942"/>
      <c r="D536" s="941"/>
      <c r="E536" s="942">
        <f t="shared" si="8"/>
      </c>
    </row>
    <row r="537" spans="1:5" ht="12.75">
      <c r="A537" s="940"/>
      <c r="B537" s="941"/>
      <c r="C537" s="942"/>
      <c r="D537" s="941"/>
      <c r="E537" s="942">
        <f t="shared" si="8"/>
      </c>
    </row>
    <row r="538" spans="1:5" ht="12.75">
      <c r="A538" s="940"/>
      <c r="B538" s="941"/>
      <c r="C538" s="942"/>
      <c r="D538" s="941"/>
      <c r="E538" s="942">
        <f t="shared" si="8"/>
      </c>
    </row>
    <row r="539" spans="1:5" ht="12.75">
      <c r="A539" s="940"/>
      <c r="B539" s="941"/>
      <c r="C539" s="942"/>
      <c r="D539" s="941"/>
      <c r="E539" s="942">
        <f t="shared" si="8"/>
      </c>
    </row>
    <row r="540" spans="1:5" ht="12.75">
      <c r="A540" s="940"/>
      <c r="B540" s="941"/>
      <c r="C540" s="942"/>
      <c r="D540" s="941"/>
      <c r="E540" s="942">
        <f t="shared" si="8"/>
      </c>
    </row>
    <row r="541" spans="1:5" ht="12.75">
      <c r="A541" s="940"/>
      <c r="B541" s="941"/>
      <c r="C541" s="942"/>
      <c r="D541" s="941"/>
      <c r="E541" s="942">
        <f t="shared" si="8"/>
      </c>
    </row>
    <row r="542" spans="1:5" ht="12.75">
      <c r="A542" s="940"/>
      <c r="B542" s="941"/>
      <c r="C542" s="942"/>
      <c r="D542" s="941"/>
      <c r="E542" s="942">
        <f t="shared" si="8"/>
      </c>
    </row>
    <row r="543" spans="1:5" ht="12.75">
      <c r="A543" s="940"/>
      <c r="B543" s="941"/>
      <c r="C543" s="942"/>
      <c r="D543" s="941"/>
      <c r="E543" s="942">
        <f t="shared" si="8"/>
      </c>
    </row>
    <row r="544" spans="1:5" ht="12.75">
      <c r="A544" s="940"/>
      <c r="B544" s="941"/>
      <c r="C544" s="942"/>
      <c r="D544" s="941"/>
      <c r="E544" s="942">
        <f t="shared" si="8"/>
      </c>
    </row>
    <row r="545" spans="1:5" ht="12.75">
      <c r="A545" s="940"/>
      <c r="B545" s="941"/>
      <c r="C545" s="942"/>
      <c r="D545" s="941"/>
      <c r="E545" s="942">
        <f t="shared" si="8"/>
      </c>
    </row>
    <row r="546" spans="1:5" ht="12.75">
      <c r="A546" s="940"/>
      <c r="B546" s="941"/>
      <c r="C546" s="942"/>
      <c r="D546" s="941"/>
      <c r="E546" s="942">
        <f t="shared" si="8"/>
      </c>
    </row>
    <row r="547" spans="1:5" ht="12.75">
      <c r="A547" s="940"/>
      <c r="B547" s="941"/>
      <c r="C547" s="942"/>
      <c r="D547" s="941"/>
      <c r="E547" s="942">
        <f t="shared" si="8"/>
      </c>
    </row>
    <row r="548" spans="1:5" ht="12.75">
      <c r="A548" s="940"/>
      <c r="B548" s="941"/>
      <c r="C548" s="942"/>
      <c r="D548" s="941"/>
      <c r="E548" s="942">
        <f t="shared" si="8"/>
      </c>
    </row>
    <row r="549" spans="1:5" ht="12.75">
      <c r="A549" s="940"/>
      <c r="B549" s="941"/>
      <c r="C549" s="942"/>
      <c r="D549" s="941"/>
      <c r="E549" s="942">
        <f t="shared" si="8"/>
      </c>
    </row>
    <row r="550" spans="1:5" ht="12.75">
      <c r="A550" s="940"/>
      <c r="B550" s="941"/>
      <c r="C550" s="942"/>
      <c r="D550" s="941"/>
      <c r="E550" s="942">
        <f t="shared" si="8"/>
      </c>
    </row>
    <row r="551" spans="1:5" ht="12.75">
      <c r="A551" s="940"/>
      <c r="B551" s="941"/>
      <c r="C551" s="942"/>
      <c r="D551" s="941"/>
      <c r="E551" s="942">
        <f t="shared" si="8"/>
      </c>
    </row>
    <row r="552" spans="1:5" ht="12.75">
      <c r="A552" s="940"/>
      <c r="B552" s="941"/>
      <c r="C552" s="942"/>
      <c r="D552" s="941"/>
      <c r="E552" s="942">
        <f t="shared" si="8"/>
      </c>
    </row>
    <row r="553" spans="1:5" ht="12.75">
      <c r="A553" s="940"/>
      <c r="B553" s="941"/>
      <c r="C553" s="942"/>
      <c r="D553" s="941"/>
      <c r="E553" s="942">
        <f t="shared" si="8"/>
      </c>
    </row>
    <row r="554" spans="1:5" ht="12.75">
      <c r="A554" s="940"/>
      <c r="B554" s="941"/>
      <c r="C554" s="942"/>
      <c r="D554" s="941"/>
      <c r="E554" s="942">
        <f t="shared" si="8"/>
      </c>
    </row>
    <row r="555" spans="1:5" ht="12.75">
      <c r="A555" s="940"/>
      <c r="B555" s="941"/>
      <c r="C555" s="942"/>
      <c r="D555" s="941"/>
      <c r="E555" s="942">
        <f t="shared" si="8"/>
      </c>
    </row>
    <row r="556" spans="1:5" ht="12.75">
      <c r="A556" s="940"/>
      <c r="B556" s="941"/>
      <c r="C556" s="942"/>
      <c r="D556" s="941"/>
      <c r="E556" s="942">
        <f t="shared" si="8"/>
      </c>
    </row>
    <row r="557" spans="1:5" ht="12.75">
      <c r="A557" s="940"/>
      <c r="B557" s="941"/>
      <c r="C557" s="942"/>
      <c r="D557" s="941"/>
      <c r="E557" s="942">
        <f t="shared" si="8"/>
      </c>
    </row>
    <row r="558" spans="1:5" ht="12.75">
      <c r="A558" s="940"/>
      <c r="B558" s="941"/>
      <c r="C558" s="942"/>
      <c r="D558" s="941"/>
      <c r="E558" s="942">
        <f t="shared" si="8"/>
      </c>
    </row>
    <row r="559" spans="1:5" ht="12.75">
      <c r="A559" s="940"/>
      <c r="B559" s="941"/>
      <c r="C559" s="942"/>
      <c r="D559" s="941"/>
      <c r="E559" s="942">
        <f t="shared" si="8"/>
      </c>
    </row>
    <row r="560" spans="1:5" ht="12.75">
      <c r="A560" s="940"/>
      <c r="B560" s="941"/>
      <c r="C560" s="942"/>
      <c r="D560" s="941"/>
      <c r="E560" s="942">
        <f t="shared" si="8"/>
      </c>
    </row>
    <row r="561" spans="1:5" ht="12.75">
      <c r="A561" s="940"/>
      <c r="B561" s="941"/>
      <c r="C561" s="942"/>
      <c r="D561" s="941"/>
      <c r="E561" s="942">
        <f t="shared" si="8"/>
      </c>
    </row>
    <row r="562" spans="1:5" ht="12.75">
      <c r="A562" s="940"/>
      <c r="B562" s="941"/>
      <c r="C562" s="942"/>
      <c r="D562" s="941"/>
      <c r="E562" s="942">
        <f t="shared" si="8"/>
      </c>
    </row>
    <row r="563" spans="1:5" ht="12.75">
      <c r="A563" s="940"/>
      <c r="B563" s="941"/>
      <c r="C563" s="942"/>
      <c r="D563" s="941"/>
      <c r="E563" s="942">
        <f t="shared" si="8"/>
      </c>
    </row>
    <row r="564" spans="1:5" ht="12.75">
      <c r="A564" s="940"/>
      <c r="B564" s="941"/>
      <c r="C564" s="942"/>
      <c r="D564" s="941"/>
      <c r="E564" s="942">
        <f t="shared" si="8"/>
      </c>
    </row>
    <row r="565" spans="1:5" ht="12.75">
      <c r="A565" s="940"/>
      <c r="B565" s="941"/>
      <c r="C565" s="942"/>
      <c r="D565" s="941"/>
      <c r="E565" s="942">
        <f t="shared" si="8"/>
      </c>
    </row>
    <row r="566" spans="1:5" ht="12.75">
      <c r="A566" s="940"/>
      <c r="B566" s="941"/>
      <c r="C566" s="942"/>
      <c r="D566" s="941"/>
      <c r="E566" s="942">
        <f t="shared" si="8"/>
      </c>
    </row>
    <row r="567" spans="1:5" ht="12.75">
      <c r="A567" s="940"/>
      <c r="B567" s="941"/>
      <c r="C567" s="942"/>
      <c r="D567" s="941"/>
      <c r="E567" s="942">
        <f t="shared" si="8"/>
      </c>
    </row>
    <row r="568" spans="1:5" ht="12.75">
      <c r="A568" s="940"/>
      <c r="B568" s="941"/>
      <c r="C568" s="942"/>
      <c r="D568" s="941"/>
      <c r="E568" s="942">
        <f t="shared" si="8"/>
      </c>
    </row>
    <row r="569" spans="1:5" ht="12.75">
      <c r="A569" s="940"/>
      <c r="B569" s="941"/>
      <c r="C569" s="942"/>
      <c r="D569" s="941"/>
      <c r="E569" s="942">
        <f t="shared" si="8"/>
      </c>
    </row>
    <row r="570" spans="1:5" ht="12.75">
      <c r="A570" s="940"/>
      <c r="B570" s="941"/>
      <c r="C570" s="942"/>
      <c r="D570" s="941"/>
      <c r="E570" s="942">
        <f t="shared" si="8"/>
      </c>
    </row>
    <row r="571" spans="1:5" ht="12.75">
      <c r="A571" s="940"/>
      <c r="B571" s="941"/>
      <c r="C571" s="942"/>
      <c r="D571" s="941"/>
      <c r="E571" s="942">
        <f t="shared" si="8"/>
      </c>
    </row>
    <row r="572" spans="1:5" ht="12.75">
      <c r="A572" s="940"/>
      <c r="B572" s="941"/>
      <c r="C572" s="942"/>
      <c r="D572" s="941"/>
      <c r="E572" s="942">
        <f t="shared" si="8"/>
      </c>
    </row>
    <row r="573" spans="1:5" ht="12.75">
      <c r="A573" s="940"/>
      <c r="B573" s="941"/>
      <c r="C573" s="942"/>
      <c r="D573" s="941"/>
      <c r="E573" s="942">
        <f t="shared" si="8"/>
      </c>
    </row>
    <row r="574" spans="1:5" ht="12.75">
      <c r="A574" s="940"/>
      <c r="B574" s="941"/>
      <c r="C574" s="942"/>
      <c r="D574" s="941"/>
      <c r="E574" s="942">
        <f t="shared" si="8"/>
      </c>
    </row>
    <row r="575" spans="1:5" ht="12.75">
      <c r="A575" s="940"/>
      <c r="B575" s="941"/>
      <c r="C575" s="942"/>
      <c r="D575" s="941"/>
      <c r="E575" s="942">
        <f t="shared" si="8"/>
      </c>
    </row>
    <row r="576" spans="1:5" ht="12.75">
      <c r="A576" s="940"/>
      <c r="B576" s="941"/>
      <c r="C576" s="942"/>
      <c r="D576" s="941"/>
      <c r="E576" s="942">
        <f t="shared" si="8"/>
      </c>
    </row>
    <row r="577" spans="1:5" ht="12.75">
      <c r="A577" s="940"/>
      <c r="B577" s="941"/>
      <c r="C577" s="942"/>
      <c r="D577" s="941"/>
      <c r="E577" s="942">
        <f t="shared" si="8"/>
      </c>
    </row>
    <row r="578" spans="1:5" ht="12.75">
      <c r="A578" s="940"/>
      <c r="B578" s="941"/>
      <c r="C578" s="942"/>
      <c r="D578" s="941"/>
      <c r="E578" s="942">
        <f t="shared" si="8"/>
      </c>
    </row>
    <row r="579" spans="1:5" ht="12.75">
      <c r="A579" s="940"/>
      <c r="B579" s="941"/>
      <c r="C579" s="942"/>
      <c r="D579" s="941"/>
      <c r="E579" s="942">
        <f aca="true" t="shared" si="9" ref="E579:E642">IF(B579&lt;&gt;0,IF(ABS(B579-D579)&gt;0.1,"KO","OK"),"")</f>
      </c>
    </row>
    <row r="580" spans="1:5" ht="12.75">
      <c r="A580" s="940"/>
      <c r="B580" s="941"/>
      <c r="C580" s="942"/>
      <c r="D580" s="941"/>
      <c r="E580" s="942">
        <f t="shared" si="9"/>
      </c>
    </row>
    <row r="581" spans="1:5" ht="12.75">
      <c r="A581" s="940"/>
      <c r="B581" s="941"/>
      <c r="C581" s="942"/>
      <c r="D581" s="941"/>
      <c r="E581" s="942">
        <f t="shared" si="9"/>
      </c>
    </row>
    <row r="582" spans="1:5" ht="12.75">
      <c r="A582" s="940"/>
      <c r="B582" s="941"/>
      <c r="C582" s="942"/>
      <c r="D582" s="941"/>
      <c r="E582" s="942">
        <f t="shared" si="9"/>
      </c>
    </row>
    <row r="583" spans="1:5" ht="12.75">
      <c r="A583" s="940"/>
      <c r="B583" s="941"/>
      <c r="C583" s="942"/>
      <c r="D583" s="941"/>
      <c r="E583" s="942">
        <f t="shared" si="9"/>
      </c>
    </row>
    <row r="584" spans="1:5" ht="12.75">
      <c r="A584" s="940"/>
      <c r="B584" s="941"/>
      <c r="C584" s="942"/>
      <c r="D584" s="941"/>
      <c r="E584" s="942">
        <f t="shared" si="9"/>
      </c>
    </row>
    <row r="585" spans="1:5" ht="12.75">
      <c r="A585" s="940"/>
      <c r="B585" s="941"/>
      <c r="C585" s="942"/>
      <c r="D585" s="941"/>
      <c r="E585" s="942">
        <f t="shared" si="9"/>
      </c>
    </row>
    <row r="586" spans="1:5" ht="12.75">
      <c r="A586" s="940"/>
      <c r="B586" s="941"/>
      <c r="C586" s="942"/>
      <c r="D586" s="941"/>
      <c r="E586" s="942">
        <f t="shared" si="9"/>
      </c>
    </row>
    <row r="587" spans="1:5" ht="12.75">
      <c r="A587" s="940"/>
      <c r="B587" s="941"/>
      <c r="C587" s="942"/>
      <c r="D587" s="941"/>
      <c r="E587" s="942">
        <f t="shared" si="9"/>
      </c>
    </row>
    <row r="588" spans="1:5" ht="12.75">
      <c r="A588" s="940"/>
      <c r="B588" s="941"/>
      <c r="C588" s="942"/>
      <c r="D588" s="941"/>
      <c r="E588" s="942">
        <f t="shared" si="9"/>
      </c>
    </row>
    <row r="589" spans="1:5" ht="12.75">
      <c r="A589" s="940"/>
      <c r="B589" s="941"/>
      <c r="C589" s="942"/>
      <c r="D589" s="941"/>
      <c r="E589" s="942">
        <f t="shared" si="9"/>
      </c>
    </row>
    <row r="590" spans="1:5" ht="12.75">
      <c r="A590" s="940"/>
      <c r="B590" s="941"/>
      <c r="C590" s="942"/>
      <c r="D590" s="941"/>
      <c r="E590" s="942">
        <f t="shared" si="9"/>
      </c>
    </row>
    <row r="591" spans="1:5" ht="12.75">
      <c r="A591" s="940"/>
      <c r="B591" s="941"/>
      <c r="C591" s="942"/>
      <c r="D591" s="941"/>
      <c r="E591" s="942">
        <f t="shared" si="9"/>
      </c>
    </row>
    <row r="592" spans="1:5" ht="12.75">
      <c r="A592" s="940"/>
      <c r="B592" s="941"/>
      <c r="C592" s="942"/>
      <c r="D592" s="941"/>
      <c r="E592" s="942">
        <f t="shared" si="9"/>
      </c>
    </row>
    <row r="593" spans="1:5" ht="12.75">
      <c r="A593" s="940"/>
      <c r="B593" s="941"/>
      <c r="C593" s="942"/>
      <c r="D593" s="941"/>
      <c r="E593" s="942">
        <f t="shared" si="9"/>
      </c>
    </row>
    <row r="594" spans="1:5" ht="12.75">
      <c r="A594" s="940"/>
      <c r="B594" s="941"/>
      <c r="C594" s="942"/>
      <c r="D594" s="941"/>
      <c r="E594" s="942">
        <f t="shared" si="9"/>
      </c>
    </row>
    <row r="595" spans="1:5" ht="12.75">
      <c r="A595" s="940"/>
      <c r="B595" s="941"/>
      <c r="C595" s="942"/>
      <c r="D595" s="941"/>
      <c r="E595" s="942">
        <f t="shared" si="9"/>
      </c>
    </row>
    <row r="596" spans="1:5" ht="12.75">
      <c r="A596" s="940"/>
      <c r="B596" s="941"/>
      <c r="C596" s="942"/>
      <c r="D596" s="941"/>
      <c r="E596" s="942">
        <f t="shared" si="9"/>
      </c>
    </row>
    <row r="597" spans="1:5" ht="12.75">
      <c r="A597" s="940"/>
      <c r="B597" s="941"/>
      <c r="C597" s="942"/>
      <c r="D597" s="941"/>
      <c r="E597" s="942">
        <f t="shared" si="9"/>
      </c>
    </row>
    <row r="598" spans="1:5" ht="12.75">
      <c r="A598" s="940"/>
      <c r="B598" s="941"/>
      <c r="C598" s="942"/>
      <c r="D598" s="941"/>
      <c r="E598" s="942">
        <f t="shared" si="9"/>
      </c>
    </row>
    <row r="599" spans="1:5" ht="12.75">
      <c r="A599" s="940"/>
      <c r="B599" s="941"/>
      <c r="C599" s="942"/>
      <c r="D599" s="941"/>
      <c r="E599" s="942">
        <f t="shared" si="9"/>
      </c>
    </row>
    <row r="600" spans="1:5" ht="12.75">
      <c r="A600" s="940"/>
      <c r="B600" s="941"/>
      <c r="C600" s="942"/>
      <c r="D600" s="941"/>
      <c r="E600" s="942">
        <f t="shared" si="9"/>
      </c>
    </row>
    <row r="601" spans="1:5" ht="12.75">
      <c r="A601" s="940"/>
      <c r="B601" s="941"/>
      <c r="C601" s="942"/>
      <c r="D601" s="941"/>
      <c r="E601" s="942">
        <f t="shared" si="9"/>
      </c>
    </row>
    <row r="602" spans="1:5" ht="12.75">
      <c r="A602" s="940"/>
      <c r="B602" s="941"/>
      <c r="C602" s="942"/>
      <c r="D602" s="941"/>
      <c r="E602" s="942">
        <f t="shared" si="9"/>
      </c>
    </row>
    <row r="603" spans="1:5" ht="12.75">
      <c r="A603" s="940"/>
      <c r="B603" s="941"/>
      <c r="C603" s="942"/>
      <c r="D603" s="941"/>
      <c r="E603" s="942">
        <f t="shared" si="9"/>
      </c>
    </row>
    <row r="604" spans="1:5" ht="12.75">
      <c r="A604" s="940"/>
      <c r="B604" s="941"/>
      <c r="C604" s="942"/>
      <c r="D604" s="941"/>
      <c r="E604" s="942">
        <f t="shared" si="9"/>
      </c>
    </row>
    <row r="605" spans="1:5" ht="12.75">
      <c r="A605" s="940"/>
      <c r="B605" s="941"/>
      <c r="C605" s="942"/>
      <c r="D605" s="941"/>
      <c r="E605" s="942">
        <f t="shared" si="9"/>
      </c>
    </row>
    <row r="606" spans="1:5" ht="12.75">
      <c r="A606" s="940"/>
      <c r="B606" s="941"/>
      <c r="C606" s="942"/>
      <c r="D606" s="941"/>
      <c r="E606" s="942">
        <f t="shared" si="9"/>
      </c>
    </row>
    <row r="607" spans="1:5" ht="12.75">
      <c r="A607" s="940"/>
      <c r="B607" s="941"/>
      <c r="C607" s="942"/>
      <c r="D607" s="941"/>
      <c r="E607" s="942">
        <f t="shared" si="9"/>
      </c>
    </row>
    <row r="608" spans="1:5" ht="12.75">
      <c r="A608" s="940"/>
      <c r="B608" s="941"/>
      <c r="C608" s="942"/>
      <c r="D608" s="941"/>
      <c r="E608" s="942">
        <f t="shared" si="9"/>
      </c>
    </row>
    <row r="609" spans="1:5" ht="12.75">
      <c r="A609" s="940"/>
      <c r="B609" s="941"/>
      <c r="C609" s="942"/>
      <c r="D609" s="941"/>
      <c r="E609" s="942">
        <f t="shared" si="9"/>
      </c>
    </row>
    <row r="610" spans="1:5" ht="12.75">
      <c r="A610" s="940"/>
      <c r="B610" s="941"/>
      <c r="C610" s="942"/>
      <c r="D610" s="941"/>
      <c r="E610" s="942">
        <f t="shared" si="9"/>
      </c>
    </row>
    <row r="611" spans="1:5" ht="12.75">
      <c r="A611" s="940"/>
      <c r="B611" s="941"/>
      <c r="C611" s="942"/>
      <c r="D611" s="941"/>
      <c r="E611" s="942">
        <f t="shared" si="9"/>
      </c>
    </row>
    <row r="612" spans="1:5" ht="12.75">
      <c r="A612" s="940"/>
      <c r="B612" s="941"/>
      <c r="C612" s="942"/>
      <c r="D612" s="941"/>
      <c r="E612" s="942">
        <f t="shared" si="9"/>
      </c>
    </row>
    <row r="613" spans="1:5" ht="12.75">
      <c r="A613" s="940"/>
      <c r="B613" s="941"/>
      <c r="C613" s="942"/>
      <c r="D613" s="941"/>
      <c r="E613" s="942">
        <f t="shared" si="9"/>
      </c>
    </row>
    <row r="614" spans="1:5" ht="12.75">
      <c r="A614" s="940"/>
      <c r="B614" s="941"/>
      <c r="C614" s="942"/>
      <c r="D614" s="941"/>
      <c r="E614" s="942">
        <f t="shared" si="9"/>
      </c>
    </row>
    <row r="615" spans="1:5" ht="12.75">
      <c r="A615" s="940"/>
      <c r="B615" s="941"/>
      <c r="C615" s="942"/>
      <c r="D615" s="941"/>
      <c r="E615" s="942">
        <f t="shared" si="9"/>
      </c>
    </row>
    <row r="616" spans="1:5" ht="12.75">
      <c r="A616" s="940"/>
      <c r="B616" s="941"/>
      <c r="C616" s="942"/>
      <c r="D616" s="941"/>
      <c r="E616" s="942">
        <f t="shared" si="9"/>
      </c>
    </row>
    <row r="617" spans="1:5" ht="12.75">
      <c r="A617" s="940"/>
      <c r="B617" s="941"/>
      <c r="C617" s="942"/>
      <c r="D617" s="941"/>
      <c r="E617" s="942">
        <f t="shared" si="9"/>
      </c>
    </row>
    <row r="618" spans="1:5" ht="12.75">
      <c r="A618" s="940"/>
      <c r="B618" s="941"/>
      <c r="C618" s="942"/>
      <c r="D618" s="941"/>
      <c r="E618" s="942">
        <f t="shared" si="9"/>
      </c>
    </row>
    <row r="619" spans="1:5" ht="12.75">
      <c r="A619" s="940"/>
      <c r="B619" s="941"/>
      <c r="C619" s="942"/>
      <c r="D619" s="941"/>
      <c r="E619" s="942">
        <f t="shared" si="9"/>
      </c>
    </row>
    <row r="620" spans="1:5" ht="12.75">
      <c r="A620" s="940"/>
      <c r="B620" s="941"/>
      <c r="C620" s="942"/>
      <c r="D620" s="941"/>
      <c r="E620" s="942">
        <f t="shared" si="9"/>
      </c>
    </row>
    <row r="621" spans="1:5" ht="12.75">
      <c r="A621" s="940"/>
      <c r="B621" s="941"/>
      <c r="C621" s="942"/>
      <c r="D621" s="941"/>
      <c r="E621" s="942">
        <f t="shared" si="9"/>
      </c>
    </row>
    <row r="622" spans="1:5" ht="12.75">
      <c r="A622" s="940"/>
      <c r="B622" s="941"/>
      <c r="C622" s="942"/>
      <c r="D622" s="941"/>
      <c r="E622" s="942">
        <f t="shared" si="9"/>
      </c>
    </row>
    <row r="623" spans="1:5" ht="12.75">
      <c r="A623" s="940"/>
      <c r="B623" s="941"/>
      <c r="C623" s="942"/>
      <c r="D623" s="941"/>
      <c r="E623" s="942">
        <f t="shared" si="9"/>
      </c>
    </row>
    <row r="624" spans="1:5" ht="12.75">
      <c r="A624" s="940"/>
      <c r="B624" s="941"/>
      <c r="C624" s="942"/>
      <c r="D624" s="941"/>
      <c r="E624" s="942">
        <f t="shared" si="9"/>
      </c>
    </row>
    <row r="625" spans="1:5" ht="12.75">
      <c r="A625" s="940"/>
      <c r="B625" s="941"/>
      <c r="C625" s="942"/>
      <c r="D625" s="941"/>
      <c r="E625" s="942">
        <f>IF(B625&lt;&gt;0,IF(ABS(B625-D625)&gt;0.1,"KO","OK"),"")</f>
      </c>
    </row>
    <row r="626" spans="1:5" ht="12.75">
      <c r="A626" s="940"/>
      <c r="B626" s="941"/>
      <c r="C626" s="942"/>
      <c r="D626" s="941"/>
      <c r="E626" s="942">
        <f t="shared" si="9"/>
      </c>
    </row>
    <row r="627" spans="1:5" ht="12.75">
      <c r="A627" s="940"/>
      <c r="B627" s="941"/>
      <c r="C627" s="942"/>
      <c r="D627" s="941"/>
      <c r="E627" s="942">
        <f t="shared" si="9"/>
      </c>
    </row>
    <row r="628" spans="1:5" ht="12.75">
      <c r="A628" s="940"/>
      <c r="B628" s="941"/>
      <c r="C628" s="942"/>
      <c r="D628" s="941"/>
      <c r="E628" s="942">
        <f t="shared" si="9"/>
      </c>
    </row>
    <row r="629" spans="1:5" ht="12.75">
      <c r="A629" s="940"/>
      <c r="B629" s="941"/>
      <c r="C629" s="942"/>
      <c r="D629" s="941"/>
      <c r="E629" s="942">
        <f t="shared" si="9"/>
      </c>
    </row>
    <row r="630" spans="1:5" ht="12.75">
      <c r="A630" s="940"/>
      <c r="B630" s="941"/>
      <c r="C630" s="942"/>
      <c r="D630" s="941"/>
      <c r="E630" s="942">
        <f t="shared" si="9"/>
      </c>
    </row>
    <row r="631" spans="1:5" ht="12.75">
      <c r="A631" s="940"/>
      <c r="B631" s="941"/>
      <c r="C631" s="942"/>
      <c r="D631" s="941"/>
      <c r="E631" s="942">
        <f t="shared" si="9"/>
      </c>
    </row>
    <row r="632" spans="1:5" ht="12.75">
      <c r="A632" s="940"/>
      <c r="B632" s="941"/>
      <c r="C632" s="942"/>
      <c r="D632" s="941"/>
      <c r="E632" s="942">
        <f t="shared" si="9"/>
      </c>
    </row>
    <row r="633" spans="1:5" ht="12.75">
      <c r="A633" s="940"/>
      <c r="B633" s="941"/>
      <c r="C633" s="942"/>
      <c r="D633" s="941"/>
      <c r="E633" s="942">
        <f t="shared" si="9"/>
      </c>
    </row>
    <row r="634" spans="1:5" ht="12.75">
      <c r="A634" s="940"/>
      <c r="B634" s="941"/>
      <c r="C634" s="942"/>
      <c r="D634" s="941"/>
      <c r="E634" s="942">
        <f t="shared" si="9"/>
      </c>
    </row>
    <row r="635" spans="1:5" ht="12.75">
      <c r="A635" s="940"/>
      <c r="B635" s="941"/>
      <c r="C635" s="942"/>
      <c r="D635" s="941"/>
      <c r="E635" s="942">
        <f t="shared" si="9"/>
      </c>
    </row>
    <row r="636" spans="1:5" ht="12.75">
      <c r="A636" s="940"/>
      <c r="B636" s="941"/>
      <c r="C636" s="942"/>
      <c r="D636" s="941"/>
      <c r="E636" s="942">
        <f t="shared" si="9"/>
      </c>
    </row>
    <row r="637" spans="1:5" ht="12.75">
      <c r="A637" s="940"/>
      <c r="B637" s="941"/>
      <c r="C637" s="942"/>
      <c r="D637" s="941"/>
      <c r="E637" s="942">
        <f t="shared" si="9"/>
      </c>
    </row>
    <row r="638" spans="1:5" ht="12.75">
      <c r="A638" s="940"/>
      <c r="B638" s="941"/>
      <c r="C638" s="942"/>
      <c r="D638" s="941"/>
      <c r="E638" s="942">
        <f t="shared" si="9"/>
      </c>
    </row>
    <row r="639" spans="1:5" ht="12.75">
      <c r="A639" s="940"/>
      <c r="B639" s="941"/>
      <c r="C639" s="942"/>
      <c r="D639" s="941"/>
      <c r="E639" s="942">
        <f t="shared" si="9"/>
      </c>
    </row>
    <row r="640" spans="1:5" ht="12.75">
      <c r="A640" s="940"/>
      <c r="B640" s="941"/>
      <c r="C640" s="942"/>
      <c r="D640" s="941"/>
      <c r="E640" s="942">
        <f t="shared" si="9"/>
      </c>
    </row>
    <row r="641" spans="1:5" ht="12.75">
      <c r="A641" s="940"/>
      <c r="B641" s="941"/>
      <c r="C641" s="942"/>
      <c r="D641" s="941"/>
      <c r="E641" s="942">
        <f t="shared" si="9"/>
      </c>
    </row>
    <row r="642" spans="1:5" ht="12.75">
      <c r="A642" s="940"/>
      <c r="B642" s="941"/>
      <c r="C642" s="942"/>
      <c r="D642" s="941"/>
      <c r="E642" s="942">
        <f t="shared" si="9"/>
      </c>
    </row>
    <row r="643" spans="1:5" ht="12.75">
      <c r="A643" s="940"/>
      <c r="B643" s="941"/>
      <c r="C643" s="942"/>
      <c r="D643" s="941"/>
      <c r="E643" s="942">
        <f aca="true" t="shared" si="10" ref="E643:E650">IF(B643&lt;&gt;0,IF(ABS(B643-D643)&gt;0.1,"KO","OK"),"")</f>
      </c>
    </row>
    <row r="644" spans="1:5" ht="12.75">
      <c r="A644" s="940"/>
      <c r="B644" s="941"/>
      <c r="C644" s="942"/>
      <c r="D644" s="941"/>
      <c r="E644" s="942">
        <f t="shared" si="10"/>
      </c>
    </row>
    <row r="645" spans="1:5" ht="12.75">
      <c r="A645" s="940"/>
      <c r="B645" s="941"/>
      <c r="C645" s="942"/>
      <c r="D645" s="941"/>
      <c r="E645" s="942">
        <f t="shared" si="10"/>
      </c>
    </row>
    <row r="646" spans="1:5" ht="12.75">
      <c r="A646" s="940"/>
      <c r="B646" s="941"/>
      <c r="C646" s="942"/>
      <c r="D646" s="941"/>
      <c r="E646" s="942">
        <f t="shared" si="10"/>
      </c>
    </row>
    <row r="647" spans="1:5" ht="12.75">
      <c r="A647" s="940"/>
      <c r="B647" s="941"/>
      <c r="C647" s="942"/>
      <c r="D647" s="941"/>
      <c r="E647" s="942">
        <f t="shared" si="10"/>
      </c>
    </row>
    <row r="648" spans="1:5" ht="12.75">
      <c r="A648" s="940"/>
      <c r="B648" s="941"/>
      <c r="C648" s="942"/>
      <c r="D648" s="941"/>
      <c r="E648" s="942">
        <f t="shared" si="10"/>
      </c>
    </row>
    <row r="649" spans="1:5" ht="12.75">
      <c r="A649" s="940"/>
      <c r="B649" s="941"/>
      <c r="C649" s="942"/>
      <c r="D649" s="941"/>
      <c r="E649" s="942">
        <f t="shared" si="10"/>
      </c>
    </row>
    <row r="650" spans="1:5" ht="12.75">
      <c r="A650" s="940"/>
      <c r="B650" s="941"/>
      <c r="C650" s="942"/>
      <c r="D650" s="941"/>
      <c r="E650" s="942">
        <f t="shared" si="10"/>
      </c>
    </row>
  </sheetData>
  <sheetProtection/>
  <mergeCells count="2">
    <mergeCell ref="A1:B1"/>
    <mergeCell ref="C1:E1"/>
  </mergeCells>
  <conditionalFormatting sqref="E3:E650">
    <cfRule type="cellIs" priority="1" dxfId="88" operator="equal" stopIfTrue="1">
      <formula>"KO"</formula>
    </cfRule>
    <cfRule type="cellIs" priority="2" dxfId="89" operator="equal" stopIfTrue="1">
      <formula>"OK"</formula>
    </cfRule>
  </conditionalFormatting>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sheetPr codeName="Feuil4"/>
  <dimension ref="A1:N37"/>
  <sheetViews>
    <sheetView zoomScalePageLayoutView="0" workbookViewId="0" topLeftCell="B1">
      <selection activeCell="C2" sqref="C2:K2"/>
    </sheetView>
  </sheetViews>
  <sheetFormatPr defaultColWidth="11.421875" defaultRowHeight="15"/>
  <cols>
    <col min="1" max="1" width="2.00390625" style="6" hidden="1" customWidth="1"/>
    <col min="2" max="2" width="6.57421875" style="6" customWidth="1"/>
    <col min="3" max="3" width="42.57421875" style="11" customWidth="1"/>
    <col min="4" max="4" width="36.57421875" style="11" customWidth="1"/>
    <col min="5" max="9" width="10.7109375" style="7" customWidth="1"/>
    <col min="10" max="10" width="10.7109375" style="11" customWidth="1"/>
    <col min="11" max="11" width="9.421875" style="11" customWidth="1"/>
    <col min="12" max="12" width="1.8515625" style="11" customWidth="1"/>
    <col min="13" max="13" width="9.421875" style="11" customWidth="1"/>
    <col min="14" max="14" width="11.28125" style="11" hidden="1" customWidth="1"/>
    <col min="15" max="16" width="11.28125" style="11" customWidth="1"/>
    <col min="17" max="17" width="0.5625" style="11" customWidth="1"/>
    <col min="18" max="16384" width="11.421875" style="11" customWidth="1"/>
  </cols>
  <sheetData>
    <row r="1" spans="1:13" ht="10.5" thickTop="1">
      <c r="A1" s="639" t="s">
        <v>415</v>
      </c>
      <c r="B1" s="557"/>
      <c r="C1" s="558"/>
      <c r="D1" s="558"/>
      <c r="E1" s="559"/>
      <c r="F1" s="559"/>
      <c r="G1" s="559"/>
      <c r="H1" s="559"/>
      <c r="I1" s="559"/>
      <c r="J1" s="558"/>
      <c r="K1" s="558"/>
      <c r="L1" s="560"/>
      <c r="M1" s="9"/>
    </row>
    <row r="2" spans="1:13" ht="38.25" customHeight="1">
      <c r="A2" s="639" t="s">
        <v>546</v>
      </c>
      <c r="B2" s="561"/>
      <c r="C2" s="838" t="s">
        <v>329</v>
      </c>
      <c r="D2" s="839"/>
      <c r="E2" s="839"/>
      <c r="F2" s="839"/>
      <c r="G2" s="839"/>
      <c r="H2" s="839"/>
      <c r="I2" s="839"/>
      <c r="J2" s="839"/>
      <c r="K2" s="839"/>
      <c r="L2" s="99"/>
      <c r="M2" s="87"/>
    </row>
    <row r="3" spans="1:13" ht="12.75">
      <c r="A3" s="639">
        <v>421349200</v>
      </c>
      <c r="B3" s="561"/>
      <c r="C3" s="97"/>
      <c r="D3" s="97"/>
      <c r="E3" s="97"/>
      <c r="F3" s="97"/>
      <c r="G3" s="97"/>
      <c r="H3" s="97"/>
      <c r="I3" s="97"/>
      <c r="J3" s="97"/>
      <c r="K3" s="97"/>
      <c r="L3" s="98"/>
      <c r="M3" s="10"/>
    </row>
    <row r="4" spans="1:12" ht="12.75" customHeight="1">
      <c r="A4" s="639"/>
      <c r="B4" s="561"/>
      <c r="C4" s="105" t="s">
        <v>233</v>
      </c>
      <c r="D4" s="88"/>
      <c r="E4" s="94"/>
      <c r="F4" s="94"/>
      <c r="G4" s="94"/>
      <c r="H4" s="94"/>
      <c r="I4" s="94"/>
      <c r="J4" s="94"/>
      <c r="K4" s="94"/>
      <c r="L4" s="453"/>
    </row>
    <row r="5" spans="1:13" ht="12.75" customHeight="1">
      <c r="A5" s="94"/>
      <c r="B5" s="561"/>
      <c r="C5" s="556"/>
      <c r="D5" s="354"/>
      <c r="E5" s="354"/>
      <c r="F5" s="354"/>
      <c r="G5" s="354"/>
      <c r="H5" s="354"/>
      <c r="I5" s="354"/>
      <c r="J5" s="354"/>
      <c r="K5" s="354"/>
      <c r="L5" s="98"/>
      <c r="M5" s="10"/>
    </row>
    <row r="6" spans="1:12" ht="12.75" customHeight="1">
      <c r="A6" s="94"/>
      <c r="B6" s="561"/>
      <c r="C6" s="106" t="s">
        <v>234</v>
      </c>
      <c r="D6" s="466" t="s">
        <v>307</v>
      </c>
      <c r="E6" s="354"/>
      <c r="F6" s="354"/>
      <c r="G6" s="354"/>
      <c r="H6" s="354"/>
      <c r="I6" s="354"/>
      <c r="J6" s="354"/>
      <c r="K6" s="354"/>
      <c r="L6" s="98"/>
    </row>
    <row r="7" spans="1:13" ht="12.75" customHeight="1">
      <c r="A7" s="94"/>
      <c r="B7" s="561"/>
      <c r="C7" s="556"/>
      <c r="D7" s="354"/>
      <c r="E7" s="354"/>
      <c r="F7" s="354"/>
      <c r="G7" s="354"/>
      <c r="H7" s="354"/>
      <c r="I7" s="354"/>
      <c r="J7" s="354"/>
      <c r="K7" s="354"/>
      <c r="L7" s="98"/>
      <c r="M7" s="10"/>
    </row>
    <row r="8" spans="1:13" ht="12.75" customHeight="1">
      <c r="A8" s="94"/>
      <c r="B8" s="561"/>
      <c r="C8" s="107" t="s">
        <v>235</v>
      </c>
      <c r="D8" s="840"/>
      <c r="E8" s="840"/>
      <c r="F8" s="840"/>
      <c r="G8" s="840"/>
      <c r="H8" s="840"/>
      <c r="I8" s="840"/>
      <c r="J8" s="840"/>
      <c r="K8" s="840"/>
      <c r="L8" s="100"/>
      <c r="M8" s="6"/>
    </row>
    <row r="9" spans="1:13" ht="12.75" customHeight="1">
      <c r="A9" s="94"/>
      <c r="B9" s="561"/>
      <c r="C9" s="105"/>
      <c r="D9" s="94"/>
      <c r="E9" s="109"/>
      <c r="F9" s="109"/>
      <c r="G9" s="109"/>
      <c r="H9" s="109"/>
      <c r="I9" s="109"/>
      <c r="J9" s="94"/>
      <c r="K9" s="94"/>
      <c r="L9" s="100"/>
      <c r="M9" s="6"/>
    </row>
    <row r="10" spans="1:13" ht="12.75" customHeight="1">
      <c r="A10" s="94"/>
      <c r="B10" s="561"/>
      <c r="C10" s="106" t="s">
        <v>236</v>
      </c>
      <c r="D10" s="88"/>
      <c r="E10" s="109"/>
      <c r="F10" s="109"/>
      <c r="G10" s="109"/>
      <c r="H10" s="109"/>
      <c r="I10" s="109"/>
      <c r="J10" s="94"/>
      <c r="K10" s="94"/>
      <c r="L10" s="100"/>
      <c r="M10" s="6"/>
    </row>
    <row r="11" spans="1:13" ht="12.75" customHeight="1">
      <c r="A11" s="94"/>
      <c r="B11" s="561"/>
      <c r="C11" s="105"/>
      <c r="D11" s="94"/>
      <c r="E11" s="109"/>
      <c r="F11" s="109"/>
      <c r="G11" s="109"/>
      <c r="H11" s="109"/>
      <c r="I11" s="109"/>
      <c r="J11" s="94"/>
      <c r="K11" s="94"/>
      <c r="L11" s="100"/>
      <c r="M11" s="6"/>
    </row>
    <row r="12" spans="1:13" ht="25.5" customHeight="1">
      <c r="A12" s="94"/>
      <c r="B12" s="561"/>
      <c r="C12" s="105" t="s">
        <v>237</v>
      </c>
      <c r="D12" s="840"/>
      <c r="E12" s="840"/>
      <c r="F12" s="840"/>
      <c r="G12" s="840"/>
      <c r="H12" s="840"/>
      <c r="I12" s="840"/>
      <c r="J12" s="840"/>
      <c r="K12" s="840"/>
      <c r="L12" s="454"/>
      <c r="M12" s="6"/>
    </row>
    <row r="13" spans="1:13" ht="12.75" customHeight="1">
      <c r="A13" s="94"/>
      <c r="B13" s="561"/>
      <c r="C13" s="105"/>
      <c r="D13" s="94"/>
      <c r="E13" s="109"/>
      <c r="F13" s="109"/>
      <c r="G13" s="109"/>
      <c r="H13" s="109"/>
      <c r="I13" s="109"/>
      <c r="J13" s="94"/>
      <c r="K13" s="94"/>
      <c r="L13" s="100"/>
      <c r="M13" s="6"/>
    </row>
    <row r="14" spans="1:13" ht="12.75" customHeight="1">
      <c r="A14" s="94"/>
      <c r="B14" s="561"/>
      <c r="C14" s="105" t="s">
        <v>238</v>
      </c>
      <c r="D14" s="89"/>
      <c r="E14" s="109"/>
      <c r="F14" s="109"/>
      <c r="G14" s="109"/>
      <c r="H14" s="109"/>
      <c r="I14" s="109"/>
      <c r="J14" s="94"/>
      <c r="K14" s="94"/>
      <c r="L14" s="100"/>
      <c r="M14" s="6"/>
    </row>
    <row r="15" spans="1:13" ht="12.75" customHeight="1">
      <c r="A15" s="94"/>
      <c r="B15" s="561"/>
      <c r="C15" s="105"/>
      <c r="D15" s="94"/>
      <c r="E15" s="109"/>
      <c r="F15" s="109"/>
      <c r="G15" s="109"/>
      <c r="H15" s="109"/>
      <c r="I15" s="109"/>
      <c r="J15" s="94"/>
      <c r="K15" s="94"/>
      <c r="L15" s="100"/>
      <c r="M15" s="6"/>
    </row>
    <row r="16" spans="1:13" ht="12.75" customHeight="1">
      <c r="A16" s="94"/>
      <c r="B16" s="561"/>
      <c r="C16" s="105" t="s">
        <v>239</v>
      </c>
      <c r="D16" s="89"/>
      <c r="E16" s="109"/>
      <c r="F16" s="109"/>
      <c r="G16" s="109"/>
      <c r="H16" s="109"/>
      <c r="I16" s="109"/>
      <c r="J16" s="94"/>
      <c r="K16" s="94"/>
      <c r="L16" s="100"/>
      <c r="M16" s="6"/>
    </row>
    <row r="17" spans="1:13" ht="12.75" customHeight="1">
      <c r="A17" s="94"/>
      <c r="B17" s="561"/>
      <c r="C17" s="105"/>
      <c r="D17" s="94"/>
      <c r="E17" s="109"/>
      <c r="F17" s="109"/>
      <c r="G17" s="109"/>
      <c r="H17" s="109"/>
      <c r="I17" s="109"/>
      <c r="J17" s="94"/>
      <c r="K17" s="94"/>
      <c r="L17" s="100"/>
      <c r="M17" s="6"/>
    </row>
    <row r="18" spans="1:13" ht="12.75" customHeight="1">
      <c r="A18" s="94"/>
      <c r="B18" s="561"/>
      <c r="C18" s="105" t="s">
        <v>240</v>
      </c>
      <c r="D18" s="629"/>
      <c r="E18" s="109"/>
      <c r="F18" s="109"/>
      <c r="G18" s="109"/>
      <c r="H18" s="109"/>
      <c r="I18" s="109"/>
      <c r="J18" s="94"/>
      <c r="K18" s="94"/>
      <c r="L18" s="100"/>
      <c r="M18" s="6"/>
    </row>
    <row r="19" spans="1:13" ht="12.75">
      <c r="A19" s="94"/>
      <c r="B19" s="561"/>
      <c r="C19" s="105"/>
      <c r="D19" s="94"/>
      <c r="E19" s="109"/>
      <c r="F19" s="109"/>
      <c r="G19" s="109"/>
      <c r="H19" s="109"/>
      <c r="I19" s="109"/>
      <c r="J19" s="94"/>
      <c r="K19" s="94"/>
      <c r="L19" s="100"/>
      <c r="M19" s="6"/>
    </row>
    <row r="20" spans="1:13" ht="26.25">
      <c r="A20" s="94"/>
      <c r="B20" s="561"/>
      <c r="C20" s="106" t="s">
        <v>241</v>
      </c>
      <c r="D20" s="629"/>
      <c r="E20" s="109"/>
      <c r="F20" s="109"/>
      <c r="G20" s="109"/>
      <c r="H20" s="109"/>
      <c r="I20" s="109"/>
      <c r="J20" s="94"/>
      <c r="K20" s="94"/>
      <c r="L20" s="100"/>
      <c r="M20" s="6"/>
    </row>
    <row r="21" spans="1:13" ht="12.75">
      <c r="A21" s="94"/>
      <c r="B21" s="561"/>
      <c r="C21" s="106"/>
      <c r="D21" s="94"/>
      <c r="E21" s="109"/>
      <c r="F21" s="109"/>
      <c r="G21" s="109"/>
      <c r="H21" s="109"/>
      <c r="I21" s="109"/>
      <c r="J21" s="94"/>
      <c r="K21" s="94"/>
      <c r="L21" s="100"/>
      <c r="M21" s="6"/>
    </row>
    <row r="22" spans="1:13" ht="26.25">
      <c r="A22" s="94"/>
      <c r="B22" s="561"/>
      <c r="C22" s="106" t="s">
        <v>242</v>
      </c>
      <c r="D22" s="90"/>
      <c r="E22" s="109"/>
      <c r="F22" s="109"/>
      <c r="G22" s="109"/>
      <c r="H22" s="109"/>
      <c r="I22" s="109"/>
      <c r="J22" s="94"/>
      <c r="K22" s="94"/>
      <c r="L22" s="100"/>
      <c r="M22" s="6"/>
    </row>
    <row r="23" spans="1:13" ht="12.75">
      <c r="A23" s="94"/>
      <c r="B23" s="561"/>
      <c r="C23" s="106"/>
      <c r="D23" s="94"/>
      <c r="E23" s="109"/>
      <c r="F23" s="109"/>
      <c r="G23" s="109"/>
      <c r="H23" s="109"/>
      <c r="I23" s="109"/>
      <c r="J23" s="94"/>
      <c r="K23" s="94"/>
      <c r="L23" s="100"/>
      <c r="M23" s="6"/>
    </row>
    <row r="24" spans="1:13" ht="12.75">
      <c r="A24" s="94"/>
      <c r="B24" s="561"/>
      <c r="C24" s="106"/>
      <c r="D24" s="94"/>
      <c r="E24" s="109"/>
      <c r="F24" s="109"/>
      <c r="G24" s="109"/>
      <c r="H24" s="109"/>
      <c r="I24" s="109"/>
      <c r="J24" s="94"/>
      <c r="K24" s="94"/>
      <c r="L24" s="100"/>
      <c r="M24" s="6"/>
    </row>
    <row r="25" spans="1:13" ht="12.75">
      <c r="A25" s="94"/>
      <c r="B25" s="561"/>
      <c r="C25" s="108" t="s">
        <v>249</v>
      </c>
      <c r="D25" s="94"/>
      <c r="E25" s="109"/>
      <c r="F25" s="109"/>
      <c r="G25" s="109"/>
      <c r="H25" s="109"/>
      <c r="I25" s="109"/>
      <c r="J25" s="94"/>
      <c r="K25" s="94"/>
      <c r="L25" s="100"/>
      <c r="M25" s="6"/>
    </row>
    <row r="26" spans="1:13" ht="12" thickBot="1">
      <c r="A26" s="94"/>
      <c r="B26" s="561"/>
      <c r="C26" s="94"/>
      <c r="D26" s="94"/>
      <c r="E26" s="109"/>
      <c r="F26" s="109"/>
      <c r="G26" s="109"/>
      <c r="H26" s="109"/>
      <c r="I26" s="109"/>
      <c r="J26" s="94"/>
      <c r="K26" s="94"/>
      <c r="L26" s="100"/>
      <c r="M26" s="6"/>
    </row>
    <row r="27" spans="1:13" s="12" customFormat="1" ht="41.25" thickBot="1">
      <c r="A27" s="95"/>
      <c r="B27" s="562"/>
      <c r="C27" s="566" t="s">
        <v>250</v>
      </c>
      <c r="D27" s="567" t="s">
        <v>84</v>
      </c>
      <c r="E27" s="568" t="s">
        <v>210</v>
      </c>
      <c r="F27" s="568" t="s">
        <v>80</v>
      </c>
      <c r="G27" s="568" t="s">
        <v>81</v>
      </c>
      <c r="H27" s="568" t="s">
        <v>82</v>
      </c>
      <c r="I27" s="569" t="s">
        <v>83</v>
      </c>
      <c r="J27" s="570" t="s">
        <v>85</v>
      </c>
      <c r="K27" s="95"/>
      <c r="L27" s="101"/>
      <c r="M27" s="13"/>
    </row>
    <row r="28" spans="1:14" ht="14.25" customHeight="1">
      <c r="A28" s="94"/>
      <c r="B28" s="561"/>
      <c r="C28" s="643"/>
      <c r="D28" s="572"/>
      <c r="E28" s="565" t="s">
        <v>307</v>
      </c>
      <c r="F28" s="641"/>
      <c r="G28" s="640"/>
      <c r="H28" s="641"/>
      <c r="I28" s="641"/>
      <c r="J28" s="642"/>
      <c r="K28" s="94"/>
      <c r="L28" s="100"/>
      <c r="N28" s="11">
        <f>G28</f>
        <v>0</v>
      </c>
    </row>
    <row r="29" spans="1:12" ht="14.25" customHeight="1">
      <c r="A29" s="94"/>
      <c r="B29" s="561"/>
      <c r="C29" s="548"/>
      <c r="D29" s="549"/>
      <c r="E29" s="791"/>
      <c r="F29" s="550"/>
      <c r="G29" s="550"/>
      <c r="H29" s="550"/>
      <c r="I29" s="550"/>
      <c r="J29" s="551"/>
      <c r="K29" s="94"/>
      <c r="L29" s="100"/>
    </row>
    <row r="30" spans="1:12" ht="10.5" thickBot="1">
      <c r="A30" s="94"/>
      <c r="B30" s="561"/>
      <c r="C30" s="552"/>
      <c r="D30" s="553"/>
      <c r="E30" s="796"/>
      <c r="F30" s="554"/>
      <c r="G30" s="554"/>
      <c r="H30" s="554"/>
      <c r="I30" s="554"/>
      <c r="J30" s="555"/>
      <c r="K30" s="94"/>
      <c r="L30" s="100"/>
    </row>
    <row r="31" spans="1:13" ht="21.75" customHeight="1">
      <c r="A31" s="94"/>
      <c r="B31" s="561"/>
      <c r="C31" s="94"/>
      <c r="D31" s="94"/>
      <c r="E31" s="109"/>
      <c r="F31" s="109"/>
      <c r="G31" s="109"/>
      <c r="H31" s="109"/>
      <c r="I31" s="109"/>
      <c r="J31" s="94"/>
      <c r="K31" s="94"/>
      <c r="L31" s="102"/>
      <c r="M31" s="2"/>
    </row>
    <row r="32" spans="1:13" ht="11.25">
      <c r="A32" s="94"/>
      <c r="B32" s="561"/>
      <c r="C32" s="94"/>
      <c r="D32" s="94"/>
      <c r="E32" s="109"/>
      <c r="F32" s="109"/>
      <c r="G32" s="109"/>
      <c r="H32" s="109"/>
      <c r="I32" s="109"/>
      <c r="J32" s="94"/>
      <c r="K32" s="94"/>
      <c r="L32" s="102"/>
      <c r="M32" s="2"/>
    </row>
    <row r="33" spans="1:13" ht="33.75" customHeight="1">
      <c r="A33" s="94"/>
      <c r="B33" s="561"/>
      <c r="C33" s="108" t="s">
        <v>109</v>
      </c>
      <c r="D33" s="94"/>
      <c r="E33" s="842"/>
      <c r="F33" s="843"/>
      <c r="G33" s="843"/>
      <c r="H33" s="843"/>
      <c r="I33" s="843"/>
      <c r="J33" s="844"/>
      <c r="K33" s="94"/>
      <c r="L33" s="102"/>
      <c r="M33" s="2"/>
    </row>
    <row r="34" spans="1:13" ht="15" customHeight="1">
      <c r="A34" s="94"/>
      <c r="B34" s="561"/>
      <c r="C34" s="841"/>
      <c r="D34" s="841"/>
      <c r="E34" s="841"/>
      <c r="F34" s="841"/>
      <c r="G34" s="841"/>
      <c r="H34" s="841"/>
      <c r="I34" s="841"/>
      <c r="J34" s="109"/>
      <c r="K34" s="109"/>
      <c r="L34" s="103"/>
      <c r="M34" s="5"/>
    </row>
    <row r="35" spans="1:12" s="6" customFormat="1" ht="10.5" thickBot="1">
      <c r="A35" s="96"/>
      <c r="B35" s="563"/>
      <c r="C35" s="96"/>
      <c r="D35" s="96"/>
      <c r="E35" s="110"/>
      <c r="F35" s="110"/>
      <c r="G35" s="110"/>
      <c r="H35" s="110"/>
      <c r="I35" s="110"/>
      <c r="J35" s="96"/>
      <c r="K35" s="96"/>
      <c r="L35" s="104"/>
    </row>
    <row r="36" spans="5:9" s="6" customFormat="1" ht="9.75">
      <c r="E36" s="5"/>
      <c r="F36" s="5"/>
      <c r="G36" s="5"/>
      <c r="H36" s="5"/>
      <c r="I36" s="5"/>
    </row>
    <row r="37" spans="5:9" s="6" customFormat="1" ht="9.75">
      <c r="E37" s="5"/>
      <c r="F37" s="5"/>
      <c r="G37" s="5"/>
      <c r="H37" s="5"/>
      <c r="I37" s="5"/>
    </row>
  </sheetData>
  <sheetProtection password="EAD6" sheet="1" objects="1" scenarios="1"/>
  <mergeCells count="5">
    <mergeCell ref="C2:K2"/>
    <mergeCell ref="D8:K8"/>
    <mergeCell ref="D12:K12"/>
    <mergeCell ref="C34:I34"/>
    <mergeCell ref="E33:J33"/>
  </mergeCells>
  <dataValidations count="6">
    <dataValidation type="list" showInputMessage="1" showErrorMessage="1" prompt="Choisir obligatoirement un statut dans la liste proposée" error="Veuillez sélectionner un statut dans la liste proposée." sqref="D10">
      <formula1>statut</formula1>
    </dataValidation>
    <dataValidation type="list" showInputMessage="1" showErrorMessage="1" error="Veuillez sélectionner une catégorie de la liste proposée." sqref="F28:F29">
      <formula1>categorie</formula1>
    </dataValidation>
    <dataValidation type="textLength" operator="equal" allowBlank="1" showInputMessage="1" showErrorMessage="1" error="Veuillez saisir un n° finess de 9 caractères (sans espace, tiret, ...)" sqref="E28 D6">
      <formula1>9</formula1>
    </dataValidation>
    <dataValidation type="textLength" operator="equal" allowBlank="1" showInputMessage="1" showErrorMessage="1" error="Veuillez saisir un n° finess de 9 caractères (sans espace, tiret, ...)" sqref="E29">
      <formula1>9</formula1>
    </dataValidation>
    <dataValidation type="list" allowBlank="1" showInputMessage="1" showErrorMessage="1" sqref="E33">
      <formula1>Convention_collective</formula1>
    </dataValidation>
    <dataValidation type="whole" allowBlank="1" showInputMessage="1" showErrorMessage="1" error="Veuillez saisir une année" sqref="D4">
      <formula1>2010</formula1>
      <formula2>2030</formula2>
    </dataValidation>
  </dataValidations>
  <printOptions/>
  <pageMargins left="0.1968503937007874" right="0.1968503937007874" top="0.1968503937007874" bottom="0.1968503937007874" header="0.31496062992125984" footer="0.31496062992125984"/>
  <pageSetup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sheetPr codeName="Feuil5"/>
  <dimension ref="A1:J16"/>
  <sheetViews>
    <sheetView showGridLines="0" zoomScalePageLayoutView="0" workbookViewId="0" topLeftCell="A1">
      <selection activeCell="B2" sqref="B2:I2"/>
    </sheetView>
  </sheetViews>
  <sheetFormatPr defaultColWidth="11.421875" defaultRowHeight="15.75" customHeight="1"/>
  <cols>
    <col min="1" max="1" width="2.7109375" style="0" customWidth="1"/>
    <col min="2" max="2" width="13.28125" style="0" customWidth="1"/>
    <col min="3" max="3" width="41.421875" style="0" customWidth="1"/>
    <col min="4" max="4" width="36.57421875" style="0" customWidth="1"/>
    <col min="5" max="5" width="12.421875" style="0" customWidth="1"/>
    <col min="6" max="6" width="20.140625" style="0" customWidth="1"/>
    <col min="7" max="9" width="10.7109375" style="0" customWidth="1"/>
    <col min="10" max="10" width="2.7109375" style="0" customWidth="1"/>
  </cols>
  <sheetData>
    <row r="1" spans="1:10" ht="15.75" customHeight="1">
      <c r="A1" s="402"/>
      <c r="B1" s="402"/>
      <c r="C1" s="402"/>
      <c r="D1" s="402"/>
      <c r="E1" s="402"/>
      <c r="F1" s="402"/>
      <c r="G1" s="402"/>
      <c r="H1" s="402"/>
      <c r="I1" s="402"/>
      <c r="J1" s="404"/>
    </row>
    <row r="2" spans="1:10" ht="35.25" customHeight="1">
      <c r="A2" s="402"/>
      <c r="B2" s="845" t="s">
        <v>216</v>
      </c>
      <c r="C2" s="845"/>
      <c r="D2" s="845"/>
      <c r="E2" s="845"/>
      <c r="F2" s="845"/>
      <c r="G2" s="845"/>
      <c r="H2" s="845"/>
      <c r="I2" s="845"/>
      <c r="J2" s="404"/>
    </row>
    <row r="3" spans="1:10" ht="15.75" customHeight="1">
      <c r="A3" s="402"/>
      <c r="B3" s="402"/>
      <c r="C3" s="402"/>
      <c r="D3" s="402"/>
      <c r="E3" s="402"/>
      <c r="F3" s="402"/>
      <c r="G3" s="402"/>
      <c r="H3" s="402"/>
      <c r="I3" s="402"/>
      <c r="J3" s="404"/>
    </row>
    <row r="4" spans="1:10" ht="15.75" customHeight="1">
      <c r="A4" s="402"/>
      <c r="B4" s="413" t="s">
        <v>217</v>
      </c>
      <c r="C4" s="402"/>
      <c r="D4" s="402"/>
      <c r="E4" s="402"/>
      <c r="F4" s="402"/>
      <c r="G4" s="402"/>
      <c r="H4" s="402"/>
      <c r="I4" s="402"/>
      <c r="J4" s="404"/>
    </row>
    <row r="5" spans="1:10" ht="15.75" customHeight="1">
      <c r="A5" s="402"/>
      <c r="B5" s="402"/>
      <c r="C5" s="402"/>
      <c r="D5" s="402"/>
      <c r="E5" s="402"/>
      <c r="F5" s="402"/>
      <c r="G5" s="402"/>
      <c r="H5" s="402"/>
      <c r="I5" s="402"/>
      <c r="J5" s="404"/>
    </row>
    <row r="6" spans="1:10" ht="15.75" customHeight="1" thickBot="1">
      <c r="A6" s="402"/>
      <c r="B6" s="402"/>
      <c r="C6" s="402"/>
      <c r="D6" s="402"/>
      <c r="E6" s="402"/>
      <c r="F6" s="402"/>
      <c r="G6" s="402"/>
      <c r="H6" s="402"/>
      <c r="I6" s="402"/>
      <c r="J6" s="404"/>
    </row>
    <row r="7" spans="1:10" ht="55.5" customHeight="1" thickBot="1">
      <c r="A7" s="402"/>
      <c r="B7" s="577" t="s">
        <v>251</v>
      </c>
      <c r="C7" s="577" t="s">
        <v>211</v>
      </c>
      <c r="D7" s="578" t="s">
        <v>218</v>
      </c>
      <c r="E7" s="579" t="s">
        <v>212</v>
      </c>
      <c r="F7" s="579" t="s">
        <v>80</v>
      </c>
      <c r="G7" s="579" t="s">
        <v>82</v>
      </c>
      <c r="H7" s="580" t="s">
        <v>83</v>
      </c>
      <c r="I7" s="581" t="s">
        <v>85</v>
      </c>
      <c r="J7" s="404"/>
    </row>
    <row r="8" spans="1:10" ht="15.75" customHeight="1">
      <c r="A8" s="402"/>
      <c r="B8" s="638"/>
      <c r="C8" s="571"/>
      <c r="D8" s="572"/>
      <c r="E8" s="573" t="s">
        <v>307</v>
      </c>
      <c r="F8" s="574"/>
      <c r="G8" s="575"/>
      <c r="H8" s="575"/>
      <c r="I8" s="576"/>
      <c r="J8" s="404"/>
    </row>
    <row r="9" spans="1:10" ht="15.75" customHeight="1" thickBot="1">
      <c r="A9" s="402"/>
      <c r="B9" s="541"/>
      <c r="C9" s="542"/>
      <c r="D9" s="542"/>
      <c r="E9" s="543"/>
      <c r="F9" s="544"/>
      <c r="G9" s="545"/>
      <c r="H9" s="546"/>
      <c r="I9" s="547"/>
      <c r="J9" s="404"/>
    </row>
    <row r="10" spans="1:10" ht="15.75" customHeight="1">
      <c r="A10" s="402"/>
      <c r="B10" s="402"/>
      <c r="C10" s="402"/>
      <c r="D10" s="402"/>
      <c r="E10" s="402"/>
      <c r="F10" s="402"/>
      <c r="G10" s="402"/>
      <c r="H10" s="402"/>
      <c r="I10" s="402"/>
      <c r="J10" s="404"/>
    </row>
    <row r="11" spans="1:10" ht="15.75" customHeight="1">
      <c r="A11" s="402"/>
      <c r="B11" s="402"/>
      <c r="C11" s="402"/>
      <c r="D11" s="402"/>
      <c r="E11" s="402"/>
      <c r="F11" s="402"/>
      <c r="G11" s="402"/>
      <c r="H11" s="402"/>
      <c r="I11" s="402"/>
      <c r="J11" s="404"/>
    </row>
    <row r="12" spans="1:10" ht="15.75" customHeight="1">
      <c r="A12" s="402"/>
      <c r="B12" s="341" t="s">
        <v>263</v>
      </c>
      <c r="C12" s="402"/>
      <c r="D12" s="402"/>
      <c r="E12" s="402"/>
      <c r="F12" s="402"/>
      <c r="G12" s="402"/>
      <c r="H12" s="402"/>
      <c r="I12" s="402"/>
      <c r="J12" s="404"/>
    </row>
    <row r="13" spans="1:10" ht="15.75" customHeight="1">
      <c r="A13" s="402"/>
      <c r="B13" s="341" t="s">
        <v>261</v>
      </c>
      <c r="C13" s="402"/>
      <c r="D13" s="402"/>
      <c r="E13" s="402"/>
      <c r="F13" s="402"/>
      <c r="G13" s="402"/>
      <c r="H13" s="402"/>
      <c r="I13" s="402"/>
      <c r="J13" s="404"/>
    </row>
    <row r="14" spans="1:10" ht="15.75" customHeight="1">
      <c r="A14" s="402"/>
      <c r="B14" s="341" t="s">
        <v>262</v>
      </c>
      <c r="C14" s="402"/>
      <c r="D14" s="402"/>
      <c r="E14" s="402"/>
      <c r="F14" s="402"/>
      <c r="G14" s="402"/>
      <c r="H14" s="402"/>
      <c r="I14" s="402"/>
      <c r="J14" s="404"/>
    </row>
    <row r="15" spans="1:10" ht="15.75" customHeight="1">
      <c r="A15" s="402"/>
      <c r="B15" s="341" t="s">
        <v>330</v>
      </c>
      <c r="C15" s="402"/>
      <c r="D15" s="402"/>
      <c r="E15" s="402"/>
      <c r="F15" s="402"/>
      <c r="G15" s="402"/>
      <c r="H15" s="402"/>
      <c r="I15" s="402"/>
      <c r="J15" s="404"/>
    </row>
    <row r="16" spans="1:10" ht="15.75" customHeight="1" thickBot="1">
      <c r="A16" s="408"/>
      <c r="B16" s="408"/>
      <c r="C16" s="408"/>
      <c r="D16" s="408"/>
      <c r="E16" s="408"/>
      <c r="F16" s="408"/>
      <c r="G16" s="408"/>
      <c r="H16" s="408"/>
      <c r="I16" s="408"/>
      <c r="J16" s="410"/>
    </row>
  </sheetData>
  <sheetProtection password="EAD6" sheet="1" objects="1" scenarios="1"/>
  <mergeCells count="1">
    <mergeCell ref="B2:I2"/>
  </mergeCells>
  <dataValidations count="3">
    <dataValidation type="list" operator="equal"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allowBlank="1" showInputMessage="1" showErrorMessage="1" error="Veuillez saisir un n° finess de 9 caractères (sans espace, tiret, ...)" sqref="E8">
      <formula1>9</formula1>
      <formula2>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codeName="Feuil6"/>
  <dimension ref="A1:I21"/>
  <sheetViews>
    <sheetView zoomScalePageLayoutView="0" workbookViewId="0" topLeftCell="A1">
      <selection activeCell="A1" sqref="A1"/>
    </sheetView>
  </sheetViews>
  <sheetFormatPr defaultColWidth="11.421875" defaultRowHeight="15"/>
  <cols>
    <col min="1" max="1" width="61.8515625" style="15" bestFit="1" customWidth="1"/>
    <col min="2" max="2" width="20.28125" style="15" bestFit="1" customWidth="1"/>
    <col min="3" max="3" width="17.421875" style="16" customWidth="1"/>
    <col min="4" max="16384" width="11.421875" style="15" customWidth="1"/>
  </cols>
  <sheetData>
    <row r="1" ht="12.75">
      <c r="A1" s="14" t="s">
        <v>107</v>
      </c>
    </row>
    <row r="2" ht="13.5" thickBot="1"/>
    <row r="3" spans="1:3" ht="12.75">
      <c r="A3" s="17" t="s">
        <v>90</v>
      </c>
      <c r="B3" s="18" t="s">
        <v>91</v>
      </c>
      <c r="C3" s="19" t="s">
        <v>92</v>
      </c>
    </row>
    <row r="4" spans="1:3" ht="12.75">
      <c r="A4" s="20" t="s">
        <v>116</v>
      </c>
      <c r="B4" s="21"/>
      <c r="C4" s="22"/>
    </row>
    <row r="5" spans="1:3" ht="12.75">
      <c r="A5" s="23" t="s">
        <v>252</v>
      </c>
      <c r="B5" s="21" t="s">
        <v>112</v>
      </c>
      <c r="C5" s="22" t="s">
        <v>88</v>
      </c>
    </row>
    <row r="6" spans="1:3" ht="12.75">
      <c r="A6" s="23" t="s">
        <v>253</v>
      </c>
      <c r="B6" s="21" t="s">
        <v>113</v>
      </c>
      <c r="C6" s="22" t="s">
        <v>88</v>
      </c>
    </row>
    <row r="7" spans="1:3" ht="12.75">
      <c r="A7" s="23" t="s">
        <v>264</v>
      </c>
      <c r="B7" s="21" t="s">
        <v>114</v>
      </c>
      <c r="C7" s="22" t="s">
        <v>88</v>
      </c>
    </row>
    <row r="8" spans="1:3" ht="12.75">
      <c r="A8" s="23" t="s">
        <v>265</v>
      </c>
      <c r="B8" s="21" t="s">
        <v>115</v>
      </c>
      <c r="C8" s="22" t="s">
        <v>88</v>
      </c>
    </row>
    <row r="9" spans="1:3" ht="12.75">
      <c r="A9" s="23"/>
      <c r="B9" s="21"/>
      <c r="C9" s="22"/>
    </row>
    <row r="10" spans="1:3" ht="12.75">
      <c r="A10" s="24" t="s">
        <v>284</v>
      </c>
      <c r="B10" s="25" t="s">
        <v>220</v>
      </c>
      <c r="C10" s="26" t="s">
        <v>88</v>
      </c>
    </row>
    <row r="11" spans="1:3" ht="12.75">
      <c r="A11" s="27"/>
      <c r="B11" s="28"/>
      <c r="C11" s="29"/>
    </row>
    <row r="12" spans="1:3" ht="12.75">
      <c r="A12" s="24" t="s">
        <v>221</v>
      </c>
      <c r="B12" s="25" t="s">
        <v>221</v>
      </c>
      <c r="C12" s="26" t="s">
        <v>88</v>
      </c>
    </row>
    <row r="13" spans="1:3" ht="12.75">
      <c r="A13" s="27"/>
      <c r="B13" s="28"/>
      <c r="C13" s="29"/>
    </row>
    <row r="14" spans="1:9" ht="26.25">
      <c r="A14" s="30" t="s">
        <v>108</v>
      </c>
      <c r="B14" s="25" t="s">
        <v>93</v>
      </c>
      <c r="C14" s="26" t="s">
        <v>89</v>
      </c>
      <c r="I14" s="15" t="s">
        <v>1</v>
      </c>
    </row>
    <row r="15" spans="1:3" ht="12.75">
      <c r="A15" s="31"/>
      <c r="B15" s="21"/>
      <c r="C15" s="22"/>
    </row>
    <row r="16" spans="1:3" ht="26.25">
      <c r="A16" s="31" t="s">
        <v>254</v>
      </c>
      <c r="B16" s="21" t="s">
        <v>171</v>
      </c>
      <c r="C16" s="22" t="s">
        <v>89</v>
      </c>
    </row>
    <row r="17" spans="1:3" ht="12.75">
      <c r="A17" s="31"/>
      <c r="B17" s="21"/>
      <c r="C17" s="22"/>
    </row>
    <row r="18" spans="1:3" ht="26.25">
      <c r="A18" s="31" t="s">
        <v>255</v>
      </c>
      <c r="B18" s="21" t="s">
        <v>256</v>
      </c>
      <c r="C18" s="22" t="s">
        <v>89</v>
      </c>
    </row>
    <row r="19" spans="1:3" ht="12.75">
      <c r="A19" s="31"/>
      <c r="B19" s="21"/>
      <c r="C19" s="22"/>
    </row>
    <row r="20" spans="1:5" ht="13.5" thickBot="1">
      <c r="A20" s="32"/>
      <c r="B20" s="33"/>
      <c r="C20" s="34"/>
      <c r="E20" s="35"/>
    </row>
    <row r="21" spans="2:3" s="36" customFormat="1" ht="12.75">
      <c r="B21" s="1"/>
      <c r="C21" s="37"/>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MN3</cp:lastModifiedBy>
  <cp:lastPrinted>2021-03-04T13:23:27Z</cp:lastPrinted>
  <dcterms:created xsi:type="dcterms:W3CDTF">2014-12-30T11:35:36Z</dcterms:created>
  <dcterms:modified xsi:type="dcterms:W3CDTF">2023-02-28T14:15:56Z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4d2de845-233a-45f8-9f3d-6dec811a03ec</vt:lpwstr>
  </property>
</Properties>
</file>